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1"/>
  </bookViews>
  <sheets>
    <sheet name="mode d'emploi" sheetId="1" r:id="rId1"/>
    <sheet name="joueurs2023_2024" sheetId="2" r:id="rId2"/>
    <sheet name="CHRONO_23_24" sheetId="3" r:id="rId3"/>
    <sheet name="palmares 23_24" sheetId="4" r:id="rId4"/>
    <sheet name="nomines_23_24" sheetId="5" r:id="rId5"/>
    <sheet name="dames_clubs_23_24" sheetId="6" r:id="rId6"/>
    <sheet name="hommes_clubs_23_24" sheetId="7" r:id="rId7"/>
    <sheet name="listing du mois" sheetId="8" r:id="rId8"/>
  </sheets>
  <definedNames>
    <definedName name="__Anonymous_Sheet_DB__1">'joueurs2023_2024'!$A$4:$DB$141</definedName>
    <definedName name="__Anonymous_Sheet_DB__1_1">'CHRONO_23_24'!$A$6:$M$369</definedName>
    <definedName name="__Anonymous_Sheet_DB__1_2">'joueurs2023_2024'!$A$4:$DB$141</definedName>
    <definedName name="__Anonymous_Sheet_DB__1_3">'joueurs2023_2024'!$A$4:$DB$141</definedName>
    <definedName name="_xlnm._FilterDatabase" localSheetId="2" hidden="1">'CHRONO_23_24'!$A$6:$M$369</definedName>
    <definedName name="_xlnm__FilterDatabase" localSheetId="2">'CHRONO_23_24'!$A$6:$M$223</definedName>
    <definedName name="Excel_BuiltIn__FilterDatabase" localSheetId="1">'joueurs2023_2024'!$A$4:$DB$141</definedName>
  </definedNames>
  <calcPr fullCalcOnLoad="1"/>
</workbook>
</file>

<file path=xl/sharedStrings.xml><?xml version="1.0" encoding="utf-8"?>
<sst xmlns="http://schemas.openxmlformats.org/spreadsheetml/2006/main" count="6887" uniqueCount="1516">
  <si>
    <t>mode d'emploi</t>
  </si>
  <si>
    <t>Saisir les scores</t>
  </si>
  <si>
    <t>formule moyenne</t>
  </si>
  <si>
    <t xml:space="preserve"> saisir onglet jchrono</t>
  </si>
  <si>
    <t>vérifier le total</t>
  </si>
  <si>
    <t>saisir palmares</t>
  </si>
  <si>
    <t xml:space="preserve">saisir nominés </t>
  </si>
  <si>
    <t>et trier</t>
  </si>
  <si>
    <t>format conditionnel pour les couleurs</t>
  </si>
  <si>
    <t>Bad   Boys    Saint - Lô     :   résultats   saison  2023  -  2024  classement par compétition et quilleur</t>
  </si>
  <si>
    <t>Lieux</t>
  </si>
  <si>
    <t>bayeux</t>
  </si>
  <si>
    <t>st-lô</t>
  </si>
  <si>
    <t>miseray-</t>
  </si>
  <si>
    <t>rennes</t>
  </si>
  <si>
    <t>vire</t>
  </si>
  <si>
    <t>honfleur</t>
  </si>
  <si>
    <t>st-Lô</t>
  </si>
  <si>
    <t xml:space="preserve">grand </t>
  </si>
  <si>
    <t>vannes</t>
  </si>
  <si>
    <t>notre dame</t>
  </si>
  <si>
    <t>angoulême</t>
  </si>
  <si>
    <t>argentan</t>
  </si>
  <si>
    <t>limoges</t>
  </si>
  <si>
    <t>Grand Quevilly</t>
  </si>
  <si>
    <t>yvetot</t>
  </si>
  <si>
    <t>reims</t>
  </si>
  <si>
    <t>rambouillet</t>
  </si>
  <si>
    <t>dinan</t>
  </si>
  <si>
    <t>la</t>
  </si>
  <si>
    <t>grand</t>
  </si>
  <si>
    <t>st maximin</t>
  </si>
  <si>
    <t>chauray</t>
  </si>
  <si>
    <t>cherbourg</t>
  </si>
  <si>
    <t>orléans</t>
  </si>
  <si>
    <t>taden</t>
  </si>
  <si>
    <t>wittelsheim</t>
  </si>
  <si>
    <t>les</t>
  </si>
  <si>
    <t>progres-</t>
  </si>
  <si>
    <t>saison</t>
  </si>
  <si>
    <t>macao</t>
  </si>
  <si>
    <t>salines</t>
  </si>
  <si>
    <t>quevilly</t>
  </si>
  <si>
    <t>d'oe</t>
  </si>
  <si>
    <t>tinqueux</t>
  </si>
  <si>
    <t>rochelle</t>
  </si>
  <si>
    <t>herbiers</t>
  </si>
  <si>
    <t>Cumuls 2023-24</t>
  </si>
  <si>
    <t>sion</t>
  </si>
  <si>
    <t>Dates</t>
  </si>
  <si>
    <t>listing</t>
  </si>
  <si>
    <t>depuis</t>
  </si>
  <si>
    <t>Compétitions</t>
  </si>
  <si>
    <t xml:space="preserve">national </t>
  </si>
  <si>
    <t>J1 comité</t>
  </si>
  <si>
    <t>national</t>
  </si>
  <si>
    <t>doublette</t>
  </si>
  <si>
    <t>chpt clubs</t>
  </si>
  <si>
    <t>doub mixte</t>
  </si>
  <si>
    <t>J2</t>
  </si>
  <si>
    <t>quadrette</t>
  </si>
  <si>
    <t>doublettes</t>
  </si>
  <si>
    <t>coupe</t>
  </si>
  <si>
    <t>dpt</t>
  </si>
  <si>
    <t>J4</t>
  </si>
  <si>
    <t xml:space="preserve">quadrette </t>
  </si>
  <si>
    <t>district</t>
  </si>
  <si>
    <t>regional</t>
  </si>
  <si>
    <t>corpo</t>
  </si>
  <si>
    <t>chpt</t>
  </si>
  <si>
    <t>doub</t>
  </si>
  <si>
    <t>indiv</t>
  </si>
  <si>
    <t>tournoi</t>
  </si>
  <si>
    <t>fin. région</t>
  </si>
  <si>
    <t>excellence</t>
  </si>
  <si>
    <t>honneur</t>
  </si>
  <si>
    <t>fin nation</t>
  </si>
  <si>
    <t>finale</t>
  </si>
  <si>
    <t>quilles</t>
  </si>
  <si>
    <t>nbre</t>
  </si>
  <si>
    <t>et niveaux</t>
  </si>
  <si>
    <t>mixte</t>
  </si>
  <si>
    <t>trio</t>
  </si>
  <si>
    <t>N1</t>
  </si>
  <si>
    <t>N3</t>
  </si>
  <si>
    <t>jeunes</t>
  </si>
  <si>
    <t>R1</t>
  </si>
  <si>
    <t>R2</t>
  </si>
  <si>
    <t>region</t>
  </si>
  <si>
    <t>normandie</t>
  </si>
  <si>
    <t xml:space="preserve"> N1</t>
  </si>
  <si>
    <t>seniors+</t>
  </si>
  <si>
    <t>nationale</t>
  </si>
  <si>
    <t>J3</t>
  </si>
  <si>
    <t>individuel</t>
  </si>
  <si>
    <t>doub senior+</t>
  </si>
  <si>
    <t>R 1   J 3</t>
  </si>
  <si>
    <t>N 2   J 3</t>
  </si>
  <si>
    <t>N 3   J 3</t>
  </si>
  <si>
    <t>seniors</t>
  </si>
  <si>
    <t>élite</t>
  </si>
  <si>
    <t>andouille</t>
  </si>
  <si>
    <t>région</t>
  </si>
  <si>
    <t>vikings</t>
  </si>
  <si>
    <t>ndie</t>
  </si>
  <si>
    <t>eq 4</t>
  </si>
  <si>
    <t>lignes</t>
  </si>
  <si>
    <t>tour-</t>
  </si>
  <si>
    <t>avril</t>
  </si>
  <si>
    <t>2022-2023</t>
  </si>
  <si>
    <t>viking</t>
  </si>
  <si>
    <t>dames</t>
  </si>
  <si>
    <t>hommes</t>
  </si>
  <si>
    <t>A</t>
  </si>
  <si>
    <t>B</t>
  </si>
  <si>
    <t>C</t>
  </si>
  <si>
    <t>comités</t>
  </si>
  <si>
    <t>legrand</t>
  </si>
  <si>
    <t>Hommes</t>
  </si>
  <si>
    <t>J 5</t>
  </si>
  <si>
    <t>V 3</t>
  </si>
  <si>
    <t>depart</t>
  </si>
  <si>
    <t>cadet</t>
  </si>
  <si>
    <t>moyennes</t>
  </si>
  <si>
    <t>nois</t>
  </si>
  <si>
    <t>Formules</t>
  </si>
  <si>
    <t>2 hdp</t>
  </si>
  <si>
    <t>3 hdp</t>
  </si>
  <si>
    <t>2 scr</t>
  </si>
  <si>
    <t>4 scr</t>
  </si>
  <si>
    <t>5 scr</t>
  </si>
  <si>
    <t>3 scr</t>
  </si>
  <si>
    <t>1scr</t>
  </si>
  <si>
    <t>3scr</t>
  </si>
  <si>
    <t>5scr</t>
  </si>
  <si>
    <t>4scr</t>
  </si>
  <si>
    <t>2scr</t>
  </si>
  <si>
    <t>1  scr</t>
  </si>
  <si>
    <t>1  hdp</t>
  </si>
  <si>
    <t>2 scr/hdc</t>
  </si>
  <si>
    <t>1 scr</t>
  </si>
  <si>
    <t>1 2 4 hdp</t>
  </si>
  <si>
    <t>4 hdp</t>
  </si>
  <si>
    <t>ASSELIN</t>
  </si>
  <si>
    <t>Q</t>
  </si>
  <si>
    <t>Line</t>
  </si>
  <si>
    <t>L</t>
  </si>
  <si>
    <t>Allo maman bobo... à mon dos</t>
  </si>
  <si>
    <t>15,0108166</t>
  </si>
  <si>
    <t>M</t>
  </si>
  <si>
    <t>BOCE</t>
  </si>
  <si>
    <t>Valentin</t>
  </si>
  <si>
    <t>maintien le cap</t>
  </si>
  <si>
    <t>22,0119274</t>
  </si>
  <si>
    <t>BOUREL</t>
  </si>
  <si>
    <t>Daniel</t>
  </si>
  <si>
    <t>Je suis resté coincé dans le peloton</t>
  </si>
  <si>
    <t>84,0000406</t>
  </si>
  <si>
    <t>CALLENGE</t>
  </si>
  <si>
    <t>Angélique</t>
  </si>
  <si>
    <t>en progrès ! Un petit cadeau avant mon anniv ?</t>
  </si>
  <si>
    <t>24,0123560</t>
  </si>
  <si>
    <t xml:space="preserve"> </t>
  </si>
  <si>
    <t>CANTEUX</t>
  </si>
  <si>
    <t xml:space="preserve"> Andrée</t>
  </si>
  <si>
    <t>79,0017371</t>
  </si>
  <si>
    <t>Thierry</t>
  </si>
  <si>
    <t>86,0000508</t>
  </si>
  <si>
    <t>CLAVIER</t>
  </si>
  <si>
    <t>Fanfan 2</t>
  </si>
  <si>
    <t>Petit coup de mou chez les seniors+ B    Ouille la dernière partie !</t>
  </si>
  <si>
    <t>05,0090149</t>
  </si>
  <si>
    <t>DELAFOSSE</t>
  </si>
  <si>
    <t>Florian</t>
  </si>
  <si>
    <t>programme Hélium ? je me suis envolé mais pas suffisamment pour entrer en finale</t>
  </si>
  <si>
    <t>05,0090148</t>
  </si>
  <si>
    <t>Nicolas</t>
  </si>
  <si>
    <t>Nouvelle doublette, direction REIMS, Champagne !</t>
  </si>
  <si>
    <t>50,0060872</t>
  </si>
  <si>
    <t>DUFOUR</t>
  </si>
  <si>
    <t>Renaud</t>
  </si>
  <si>
    <t>Bayeux à 2 çà nous réussit ...Pas mal pour une 2ème compétition</t>
  </si>
  <si>
    <t>24,0123174</t>
  </si>
  <si>
    <t>GADAIS</t>
  </si>
  <si>
    <t>Alain</t>
  </si>
  <si>
    <t>Au double galop mais ça ne suffit pas pour le podium</t>
  </si>
  <si>
    <t>85,0042627</t>
  </si>
  <si>
    <t>Catherine</t>
  </si>
  <si>
    <t>Trot trot galop et petit trop…je reste dans l'allure</t>
  </si>
  <si>
    <t>85,0045336</t>
  </si>
  <si>
    <t>Lucie</t>
  </si>
  <si>
    <t>13,0105123</t>
  </si>
  <si>
    <t>Stephane</t>
  </si>
  <si>
    <t>10,0099681</t>
  </si>
  <si>
    <t>GANNE</t>
  </si>
  <si>
    <t>Gilles</t>
  </si>
  <si>
    <t>Petit coup de mou chez les seniors+ B</t>
  </si>
  <si>
    <t>94,0075885</t>
  </si>
  <si>
    <t>GENEVIEVE</t>
  </si>
  <si>
    <t>Teddy</t>
  </si>
  <si>
    <t>D'un naseau derrière Victor</t>
  </si>
  <si>
    <t>23,0121579</t>
  </si>
  <si>
    <t>GRESSELIN</t>
  </si>
  <si>
    <t>Cyrille</t>
  </si>
  <si>
    <t>Parmi les favoris mais je reste coincé dans le peloton</t>
  </si>
  <si>
    <t>86,0047411</t>
  </si>
  <si>
    <t>HORION</t>
  </si>
  <si>
    <t>François</t>
  </si>
  <si>
    <t>Bayeux à deux çà me réussit</t>
  </si>
  <si>
    <t>02,0064676</t>
  </si>
  <si>
    <t>HOUY</t>
  </si>
  <si>
    <t>85,0007604</t>
  </si>
  <si>
    <t>LAROQUE</t>
  </si>
  <si>
    <t>Elisabeth</t>
  </si>
  <si>
    <t>Bayeux à deux çà me réussit un peu</t>
  </si>
  <si>
    <t>13,0105577</t>
  </si>
  <si>
    <t>LECARPENTIER</t>
  </si>
  <si>
    <t>Denis</t>
  </si>
  <si>
    <t>Une petite accélération au dessus de la moyenne 
Mais ça n'a pas suffit pour entrer en finale</t>
  </si>
  <si>
    <t>85,0020867</t>
  </si>
  <si>
    <t>LECORDIER</t>
  </si>
  <si>
    <t>Emmanuel</t>
  </si>
  <si>
    <t>14,0106653</t>
  </si>
  <si>
    <t>Lolita</t>
  </si>
  <si>
    <t>la jeunesse assure....juste pour faire comme papa</t>
  </si>
  <si>
    <t>18,0113518</t>
  </si>
  <si>
    <t>LEGARSON</t>
  </si>
  <si>
    <t>Victor</t>
  </si>
  <si>
    <t>D'un naseau devant Teddy</t>
  </si>
  <si>
    <t>23,0121578</t>
  </si>
  <si>
    <t>LELERRE</t>
  </si>
  <si>
    <t>01,0061953</t>
  </si>
  <si>
    <t>LEMAZURIER</t>
  </si>
  <si>
    <t>Annie</t>
  </si>
  <si>
    <t>05,0090150</t>
  </si>
  <si>
    <t>LEPARQUIER</t>
  </si>
  <si>
    <t>Christel</t>
  </si>
  <si>
    <t>Bayeux à deux çà nous réussit</t>
  </si>
  <si>
    <t>93,0071368</t>
  </si>
  <si>
    <t>Didier</t>
  </si>
  <si>
    <t>un duo pile poil</t>
  </si>
  <si>
    <t>92,0069894</t>
  </si>
  <si>
    <t>LEPRINCE</t>
  </si>
  <si>
    <t>Christine</t>
  </si>
  <si>
    <t>Avec la régularité et la gnaque on assure les victoires</t>
  </si>
  <si>
    <t>98,0061387</t>
  </si>
  <si>
    <t>LEVESQUE</t>
  </si>
  <si>
    <t>Bernard</t>
  </si>
  <si>
    <t>85,0028259</t>
  </si>
  <si>
    <t>MARIETTE</t>
  </si>
  <si>
    <t>Laure</t>
  </si>
  <si>
    <t>89,0058577</t>
  </si>
  <si>
    <t>MERCIER</t>
  </si>
  <si>
    <t>Guy</t>
  </si>
  <si>
    <t>A Vire aussi çà fonctionne bien !</t>
  </si>
  <si>
    <t>93,0072540</t>
  </si>
  <si>
    <t>Regine</t>
  </si>
  <si>
    <t>J'ai failli rester sur le quai mais j'ai attrapé le bon wagon vers la victoire</t>
  </si>
  <si>
    <t>08,0096722</t>
  </si>
  <si>
    <t>MESNIER</t>
  </si>
  <si>
    <t>Fanfan 1</t>
  </si>
  <si>
    <t>l'important ce sont les victoires, la moyenne aussi</t>
  </si>
  <si>
    <t>91,0064175</t>
  </si>
  <si>
    <t>METIVIER</t>
  </si>
  <si>
    <t>20,0117334</t>
  </si>
  <si>
    <t>Chantal</t>
  </si>
  <si>
    <t>10,0099377</t>
  </si>
  <si>
    <t>Virginie</t>
  </si>
  <si>
    <t>Je suis dans le tiercé gagnant</t>
  </si>
  <si>
    <t>10,0099378</t>
  </si>
  <si>
    <t>MOREL</t>
  </si>
  <si>
    <t>En tête toute la course mais déséquilibrée sur les 2 dernières haies
…ça crin !</t>
  </si>
  <si>
    <t>Anne-Gaelle</t>
  </si>
  <si>
    <t>10,0100223</t>
  </si>
  <si>
    <t>NIOBEY</t>
  </si>
  <si>
    <t>Hubert</t>
  </si>
  <si>
    <t>Casaque grise, j'ai calé au milieu de la course</t>
  </si>
  <si>
    <t>06,0092174</t>
  </si>
  <si>
    <t>POIROT</t>
  </si>
  <si>
    <t>Lucien</t>
  </si>
  <si>
    <t>Pour une fois j'étais au galop</t>
  </si>
  <si>
    <t>87,0053795</t>
  </si>
  <si>
    <t>TASSET</t>
  </si>
  <si>
    <t>Sur la pente ascendante</t>
  </si>
  <si>
    <t>78,0004327</t>
  </si>
  <si>
    <t>VERNAY</t>
  </si>
  <si>
    <t>Au petit trot, pour la première de l'année.</t>
  </si>
  <si>
    <t>07,0093191</t>
  </si>
  <si>
    <t>nbre joueurs</t>
  </si>
  <si>
    <t>nombre de joueurs</t>
  </si>
  <si>
    <t>Bad   Boys    Saint - Lô     :   résultats   saison  2023  -  2024  classement chronologique</t>
  </si>
  <si>
    <t>il suffit de cliquer dans la cellule quilleurs ( à droite dans le filtre ) et sélectionner quelqu'un pour n'avoir que ses résultats</t>
  </si>
  <si>
    <t>jj</t>
  </si>
  <si>
    <t>mm</t>
  </si>
  <si>
    <t>aa</t>
  </si>
  <si>
    <t>compétitions</t>
  </si>
  <si>
    <t>formules</t>
  </si>
  <si>
    <t>salons de quilles</t>
  </si>
  <si>
    <t>Quilleurs</t>
  </si>
  <si>
    <t>equipes</t>
  </si>
  <si>
    <t>clas.</t>
  </si>
  <si>
    <t>tournoi ecole de bowling de saint lo</t>
  </si>
  <si>
    <t>2 Hdp</t>
  </si>
  <si>
    <t>Bayeux</t>
  </si>
  <si>
    <t>Ganne Gilles</t>
  </si>
  <si>
    <t>1ers</t>
  </si>
  <si>
    <t>Lemazurier Annie</t>
  </si>
  <si>
    <t>17 ème</t>
  </si>
  <si>
    <t>Mercier Guy</t>
  </si>
  <si>
    <t>33 èmes</t>
  </si>
  <si>
    <t>Mercier Régine</t>
  </si>
  <si>
    <t>j 1 comité</t>
  </si>
  <si>
    <t>3 hdp M</t>
  </si>
  <si>
    <t>Saint-Lô Macao</t>
  </si>
  <si>
    <t>Asselin Line</t>
  </si>
  <si>
    <t>Leparquier Didier</t>
  </si>
  <si>
    <t>Clavier Fanfan 2</t>
  </si>
  <si>
    <t>4 èmes</t>
  </si>
  <si>
    <t>Gresselin Cyrille</t>
  </si>
  <si>
    <t>Delafosse Florian</t>
  </si>
  <si>
    <t>Horion François</t>
  </si>
  <si>
    <t>E</t>
  </si>
  <si>
    <t>9 èmes</t>
  </si>
  <si>
    <t>Laroque Elisabeth</t>
  </si>
  <si>
    <t>Metivier Virginie</t>
  </si>
  <si>
    <t>10 èmes</t>
  </si>
  <si>
    <t>Métivier Chantal</t>
  </si>
  <si>
    <t>Lelerre Daniel</t>
  </si>
  <si>
    <t>Lecarpentier Denis</t>
  </si>
  <si>
    <t>D</t>
  </si>
  <si>
    <t>11 èmes</t>
  </si>
  <si>
    <t>Gadais Alain</t>
  </si>
  <si>
    <t>Morel Anne Gaelle</t>
  </si>
  <si>
    <t>national viking trio</t>
  </si>
  <si>
    <t>8 èmes</t>
  </si>
  <si>
    <t>16 èmes</t>
  </si>
  <si>
    <t>Gadais Catherine</t>
  </si>
  <si>
    <t>Chpt FR doub région  excellence</t>
  </si>
  <si>
    <t>2 èmes</t>
  </si>
  <si>
    <t>Lecordier Lolita</t>
  </si>
  <si>
    <t>3 èmes</t>
  </si>
  <si>
    <t>Leparquier Christelle</t>
  </si>
  <si>
    <t>Gadais Lucie</t>
  </si>
  <si>
    <t>F</t>
  </si>
  <si>
    <t>5ème</t>
  </si>
  <si>
    <t>G</t>
  </si>
  <si>
    <t>14éme</t>
  </si>
  <si>
    <t>H</t>
  </si>
  <si>
    <t>Lecordier Manu</t>
  </si>
  <si>
    <t>CDC N 1 dames</t>
  </si>
  <si>
    <t xml:space="preserve"> 4 scr</t>
  </si>
  <si>
    <t>Miserey Salines</t>
  </si>
  <si>
    <t>CDC N 3 dames</t>
  </si>
  <si>
    <t>Morel Anne-Gaëlle</t>
  </si>
  <si>
    <t>Metivier Chantal</t>
  </si>
  <si>
    <t>Leparquier Christel</t>
  </si>
  <si>
    <t>Leprince Christine</t>
  </si>
  <si>
    <t>CDC N 3 hommes</t>
  </si>
  <si>
    <t xml:space="preserve"> 5 scr</t>
  </si>
  <si>
    <t>Rennes</t>
  </si>
  <si>
    <t>Delafosse Nicolas</t>
  </si>
  <si>
    <t>6 èmes</t>
  </si>
  <si>
    <t>Lecordier Emmanuel</t>
  </si>
  <si>
    <t>Tournoi doublette dames</t>
  </si>
  <si>
    <t>Vire</t>
  </si>
  <si>
    <t>5 emes</t>
  </si>
  <si>
    <t>Challenge double mixte excellence</t>
  </si>
  <si>
    <t>5 èmes</t>
  </si>
  <si>
    <t>Callenge Angélique</t>
  </si>
  <si>
    <t>Challenge double mixte honneurs</t>
  </si>
  <si>
    <t>Gadais Stéphane</t>
  </si>
  <si>
    <t>14émes</t>
  </si>
  <si>
    <t>Métivier Alain</t>
  </si>
  <si>
    <t>18 èmes</t>
  </si>
  <si>
    <t>chpt jeunes  cadet J 2</t>
  </si>
  <si>
    <t>Bocé Valentin</t>
  </si>
  <si>
    <t>7 ème</t>
  </si>
  <si>
    <t>chpt clubs R 1 Dames</t>
  </si>
  <si>
    <t>Mesnier Fanfan</t>
  </si>
  <si>
    <t>chpt clubs R 1 Hommes</t>
  </si>
  <si>
    <t>Honfleur</t>
  </si>
  <si>
    <t>Bourel Daniel</t>
  </si>
  <si>
    <t>Tasset Daniel</t>
  </si>
  <si>
    <t>chpt clubs R 2 Hommes</t>
  </si>
  <si>
    <t>Genevieve Teddy</t>
  </si>
  <si>
    <t>7 èmes</t>
  </si>
  <si>
    <t>Legarson Victor</t>
  </si>
  <si>
    <t>Poirot Lucien</t>
  </si>
  <si>
    <t>Metivier Alain</t>
  </si>
  <si>
    <t>Tournoi TTMP Bayeux</t>
  </si>
  <si>
    <t>Ganné Gilles</t>
  </si>
  <si>
    <t>14 èmes</t>
  </si>
  <si>
    <t>15 èmes</t>
  </si>
  <si>
    <t>21 èmes</t>
  </si>
  <si>
    <t>22 èmes</t>
  </si>
  <si>
    <t>27 èmes</t>
  </si>
  <si>
    <t>doub mixte corpo région</t>
  </si>
  <si>
    <t>Niobey Hubert</t>
  </si>
  <si>
    <t>quadrette corpo région</t>
  </si>
  <si>
    <t>doublettes excellence dames</t>
  </si>
  <si>
    <t>1 ères</t>
  </si>
  <si>
    <t>doublettes excellence hommes</t>
  </si>
  <si>
    <t>J2 Comité coupe de normandie</t>
  </si>
  <si>
    <t>13 èmes</t>
  </si>
  <si>
    <t>17 èmes</t>
  </si>
  <si>
    <t>24 èmes</t>
  </si>
  <si>
    <t>Dufour Renaud</t>
  </si>
  <si>
    <t>25 èmes</t>
  </si>
  <si>
    <t>26 èmes</t>
  </si>
  <si>
    <t>doublette mixte excellence</t>
  </si>
  <si>
    <t>23 èmes</t>
  </si>
  <si>
    <t>doublette mixte honneurs</t>
  </si>
  <si>
    <t>Vannes</t>
  </si>
  <si>
    <t>chpt jeunes  cadet J 3</t>
  </si>
  <si>
    <t>double mixte sport entreprise</t>
  </si>
  <si>
    <t>Notre Dame D'oe</t>
  </si>
  <si>
    <t>indiv vétérans C</t>
  </si>
  <si>
    <t>1 hdp/an</t>
  </si>
  <si>
    <t>1 er</t>
  </si>
  <si>
    <t>2 ème</t>
  </si>
  <si>
    <t>3 ème</t>
  </si>
  <si>
    <t>6 ème</t>
  </si>
  <si>
    <t>9 ème</t>
  </si>
  <si>
    <t>10 ème</t>
  </si>
  <si>
    <t>1 ère</t>
  </si>
  <si>
    <t>Metivier Moulin Chantal</t>
  </si>
  <si>
    <t>I</t>
  </si>
  <si>
    <t>J</t>
  </si>
  <si>
    <t>4 ème</t>
  </si>
  <si>
    <t>indiv vétérans B</t>
  </si>
  <si>
    <t>K</t>
  </si>
  <si>
    <t>5 eme</t>
  </si>
  <si>
    <t>Clavier Françoise</t>
  </si>
  <si>
    <t>indiv vétérans A</t>
  </si>
  <si>
    <t>N</t>
  </si>
  <si>
    <t>O</t>
  </si>
  <si>
    <t>chpt jeunes  cadet J 4</t>
  </si>
  <si>
    <t>Boce Valentin</t>
  </si>
  <si>
    <t>quadrette corpo national</t>
  </si>
  <si>
    <t>Angoulême</t>
  </si>
  <si>
    <t>25 emes</t>
  </si>
  <si>
    <t>indiv district vétérans A</t>
  </si>
  <si>
    <t>Argentan</t>
  </si>
  <si>
    <t>indiv district vétérans B</t>
  </si>
  <si>
    <t>8 ème</t>
  </si>
  <si>
    <t>indiv district vétérans C</t>
  </si>
  <si>
    <t>5 ème</t>
  </si>
  <si>
    <t>J3 des Comités</t>
  </si>
  <si>
    <t>2 scr/hdp</t>
  </si>
  <si>
    <t>1ers / 13èmes</t>
  </si>
  <si>
    <t>5 èmes / 4 èmes</t>
  </si>
  <si>
    <t>5 èmes / 4èmes</t>
  </si>
  <si>
    <t>6 èmes / 18èmes</t>
  </si>
  <si>
    <t>8 èmes / 14 èmes</t>
  </si>
  <si>
    <t xml:space="preserve">13 èmes / 15 èmes </t>
  </si>
  <si>
    <t>15 èmes / 19 èmes</t>
  </si>
  <si>
    <t>16 èmes / 10 ème</t>
  </si>
  <si>
    <t>19 èmes / 17 èmes</t>
  </si>
  <si>
    <t>24 èmes / 20 èmes</t>
  </si>
  <si>
    <t>Tournoi Corpo Legrand</t>
  </si>
  <si>
    <t>Limoges</t>
  </si>
  <si>
    <t>individuel honneurs</t>
  </si>
  <si>
    <t>18 ème</t>
  </si>
  <si>
    <t>19 ème</t>
  </si>
  <si>
    <t>Vernay Annie</t>
  </si>
  <si>
    <t>12 ème</t>
  </si>
  <si>
    <t>13 ème</t>
  </si>
  <si>
    <t>23 ème</t>
  </si>
  <si>
    <t>25 eme</t>
  </si>
  <si>
    <t>31 ème</t>
  </si>
  <si>
    <t>national doublettes</t>
  </si>
  <si>
    <t>28 ème</t>
  </si>
  <si>
    <t>Doublettes regional senior + A</t>
  </si>
  <si>
    <t>CDC N 3 hommes  J 3</t>
  </si>
  <si>
    <t>Dinan</t>
  </si>
  <si>
    <t>corpo Legrand</t>
  </si>
  <si>
    <t>La Rochelle</t>
  </si>
  <si>
    <t>chpt jeunes  cadet J 5</t>
  </si>
  <si>
    <t>doub seniors V 2 dames</t>
  </si>
  <si>
    <t>doub seniors V 2 hommes</t>
  </si>
  <si>
    <t>doub seniors V 3 hommes</t>
  </si>
  <si>
    <t>doub seniors V 3 dames</t>
  </si>
  <si>
    <t>indiv honneurs depart.</t>
  </si>
  <si>
    <t>indiv excellence district</t>
  </si>
  <si>
    <t>indiv élite région</t>
  </si>
  <si>
    <t>doub honneurs district</t>
  </si>
  <si>
    <t>doub excellences région</t>
  </si>
  <si>
    <t>Yvetot</t>
  </si>
  <si>
    <t>doub élites national</t>
  </si>
  <si>
    <t>St Maximin</t>
  </si>
  <si>
    <t>doub national</t>
  </si>
  <si>
    <t>tournoi andouille</t>
  </si>
  <si>
    <t>1 - 2 - 4 hdp</t>
  </si>
  <si>
    <t>national  1 2 4</t>
  </si>
  <si>
    <t>Chauray</t>
  </si>
  <si>
    <t>finale région jeunes cadet</t>
  </si>
  <si>
    <t>région indiv excellences</t>
  </si>
  <si>
    <t>district indiv honneurs</t>
  </si>
  <si>
    <t>Cherbourg</t>
  </si>
  <si>
    <t>fin nation seniors B</t>
  </si>
  <si>
    <t>1 + bonus</t>
  </si>
  <si>
    <t>Orléans</t>
  </si>
  <si>
    <t>fin nation seniors C</t>
  </si>
  <si>
    <t>tournoi Vikings</t>
  </si>
  <si>
    <t>fin nation seniors</t>
  </si>
  <si>
    <t>coupe normandie finale</t>
  </si>
  <si>
    <t>Taden</t>
  </si>
  <si>
    <t>finale nationale indiv</t>
  </si>
  <si>
    <t>Wittelsheim</t>
  </si>
  <si>
    <t>nationale quadrette</t>
  </si>
  <si>
    <t>Les Herbiers</t>
  </si>
  <si>
    <t>Bad   Boys    Saint - Lô     :   Palmarès  de  la  saison  2023  -  2024</t>
  </si>
  <si>
    <t>nominés</t>
  </si>
  <si>
    <t>21    TITRES</t>
  </si>
  <si>
    <t>Chpt FR doub district excel.</t>
  </si>
  <si>
    <t>MERCIER Guy /GRESSELIN Cyrille</t>
  </si>
  <si>
    <t>METIVIER Virginie / CLAVIER Françoise</t>
  </si>
  <si>
    <t>Challenge doub mixte district excellence</t>
  </si>
  <si>
    <t>MERCIER Guy / MERCIER Régine</t>
  </si>
  <si>
    <t>Challenge doub mixte district honneur</t>
  </si>
  <si>
    <t>LECARPENTIER Denis / MOREL Anne-Gaëlle</t>
  </si>
  <si>
    <t>Chpt FR doub Région excel.</t>
  </si>
  <si>
    <t>indiv vétéran A départ</t>
  </si>
  <si>
    <t>Macao</t>
  </si>
  <si>
    <t>DELAFOSSE Nicolas</t>
  </si>
  <si>
    <t>MERCIER Régine</t>
  </si>
  <si>
    <t>indiv vétéran B départ</t>
  </si>
  <si>
    <t>CLAVIER Fanfan</t>
  </si>
  <si>
    <t>indiv vétéran C départ</t>
  </si>
  <si>
    <t>GRESSELIN Cyrille</t>
  </si>
  <si>
    <t>GADAIS Catherine</t>
  </si>
  <si>
    <t>indiv vétéran A district</t>
  </si>
  <si>
    <t>indiv vétéran B district</t>
  </si>
  <si>
    <t>indiv vétéran C district</t>
  </si>
  <si>
    <t xml:space="preserve">BOUREL Daniel </t>
  </si>
  <si>
    <t>doublette senior A regional</t>
  </si>
  <si>
    <t>DELAFOSSE Nicolas / LECORDIER Emmanuel</t>
  </si>
  <si>
    <t>1  VICTOIRE en Tournoi National</t>
  </si>
  <si>
    <t>Tournoi Ecole de Bowling de St Lo</t>
  </si>
  <si>
    <t>GANNE  Gilles</t>
  </si>
  <si>
    <t xml:space="preserve"> VICTOIRE en Tournoi Régional</t>
  </si>
  <si>
    <t>2  VICTOIRES en Tournoi District</t>
  </si>
  <si>
    <t>J 1 comité</t>
  </si>
  <si>
    <t>ASSELIN Line, LEPARQUIER Didier, GANNE Gilles</t>
  </si>
  <si>
    <t>J3 des comités</t>
  </si>
  <si>
    <t>METIVIER Virginie / LELERRE Daniel</t>
  </si>
  <si>
    <t xml:space="preserve"> VICTOIRE en Tournoi Départemental</t>
  </si>
  <si>
    <t>41  PODIUMS : hors 1 ère place</t>
  </si>
  <si>
    <t>2 èmes   places</t>
  </si>
  <si>
    <t>GADAIS Catherine/ MOREL Anne-Gaëlle</t>
  </si>
  <si>
    <t>national doublettes TTMP</t>
  </si>
  <si>
    <t>GANNE Gilles / METIVIER Virginie</t>
  </si>
  <si>
    <t>CLAVIER Fanfan /NIOBEY Hubert</t>
  </si>
  <si>
    <t>GRESSELIN Cyrille / LECARPENTIER Denis</t>
  </si>
  <si>
    <t>Chpt FR doub mixte district honneur</t>
  </si>
  <si>
    <t>METIVIER Chantal</t>
  </si>
  <si>
    <t>LELERRE Daniel</t>
  </si>
  <si>
    <t>MOREL Anne-Gaëlle</t>
  </si>
  <si>
    <t>GANNE  Gilles / DELAFOSSE Nicolas</t>
  </si>
  <si>
    <t>GADAIS Stéphane</t>
  </si>
  <si>
    <t>MESNIER Fanfan 1  - MOREL Anne Gaelle</t>
  </si>
  <si>
    <t>indiv excellence région</t>
  </si>
  <si>
    <t xml:space="preserve"> 3 èmes   places</t>
  </si>
  <si>
    <t>Chpt FR doub région  excellences</t>
  </si>
  <si>
    <t>LECORDIER Lolita – LEPARQUIER Christelle</t>
  </si>
  <si>
    <t>doublettes femmes</t>
  </si>
  <si>
    <t>Challenge doub mixte district excel.</t>
  </si>
  <si>
    <t>CLAVIER Fanfan /GRESSELIN Cyrille</t>
  </si>
  <si>
    <t>GADAIS Stéphane / GADAIS Cathy</t>
  </si>
  <si>
    <t>BOUREL Daniel / GRESSELIN Cyril</t>
  </si>
  <si>
    <t>GANNE  Gilles /LELLERRE Daniel</t>
  </si>
  <si>
    <t>Chpt FR doub mixte district excellence</t>
  </si>
  <si>
    <t>LAROQUE Elisabeth</t>
  </si>
  <si>
    <t>GRESSELIN Cyril</t>
  </si>
  <si>
    <t>national corpo Legrand</t>
  </si>
  <si>
    <t>GRESSELIN Cyril / LECARPENTIER Denis</t>
  </si>
  <si>
    <t>METIVIER Virgine</t>
  </si>
  <si>
    <t>LEMAZURIER Annie/ CLAVIER Fanfan</t>
  </si>
  <si>
    <t xml:space="preserve"> FINALE  EUROPEENNE</t>
  </si>
  <si>
    <t xml:space="preserve"> FINALES  NATIONALES</t>
  </si>
  <si>
    <t>invididuels</t>
  </si>
  <si>
    <t>MERCIER Guy</t>
  </si>
  <si>
    <t>CHAMPIONNATS DES CLUBS</t>
  </si>
  <si>
    <t>R 1 dames J 1</t>
  </si>
  <si>
    <t>1ère</t>
  </si>
  <si>
    <t xml:space="preserve">ASSELIN - CALLENGE – LAROQUE - MESNIER </t>
  </si>
  <si>
    <t>R 1 dames J 2</t>
  </si>
  <si>
    <t>4 è J2 et 3 è Gen</t>
  </si>
  <si>
    <t>ASSELIN - LAROQUE -- MARIETTE</t>
  </si>
  <si>
    <t>R 1 dames J 3</t>
  </si>
  <si>
    <t xml:space="preserve"> 4 è J3 et 3 è Gen</t>
  </si>
  <si>
    <t>ASSELIN - LAROQUE - METIVIER Ch. - MARIETTE</t>
  </si>
  <si>
    <t>R 1 hommes  J 1</t>
  </si>
  <si>
    <t>2ème</t>
  </si>
  <si>
    <t>GADAIS A - GRESSELIN – TASSET – LECARPENTIER - BOUREL - MERCIER</t>
  </si>
  <si>
    <t>R 1 hommes  J 2</t>
  </si>
  <si>
    <t>4 è J2 et 2 è Gen</t>
  </si>
  <si>
    <t>DELAFOSSE F - GRESSELIN - TASSET - LECARPENTIER - BOUREL - MERCIER</t>
  </si>
  <si>
    <t>R 1 hommes  J 3</t>
  </si>
  <si>
    <t>2 è J3 et 2 è Gen</t>
  </si>
  <si>
    <t>R 2 hommes  J 1</t>
  </si>
  <si>
    <t xml:space="preserve">7ème </t>
  </si>
  <si>
    <t>LEPARQUIER -  GENEVIEVE - LEGARSON – POIROT – METIVIER</t>
  </si>
  <si>
    <t>R 2 hommes  J 2</t>
  </si>
  <si>
    <t>6 è J2 et 6 è Gen</t>
  </si>
  <si>
    <t>GADAIS S - GENEVIEVE - LEGARSON - POIROT - LEPARQUIER Didier</t>
  </si>
  <si>
    <t>R 2 hommes  J 3</t>
  </si>
  <si>
    <t>4 è J3 et 4 è Gen</t>
  </si>
  <si>
    <t>GADAIS S - GENEVIEVE - LEGARSON - POIROT</t>
  </si>
  <si>
    <t>N 3 hommes  J 1</t>
  </si>
  <si>
    <t>6ème</t>
  </si>
  <si>
    <t>DELAFOSSE N - LELERRE - GANNE – LECORDIER – DELAFOSSE F</t>
  </si>
  <si>
    <t>N 3 hommes  J 2</t>
  </si>
  <si>
    <t>6 è J2 et 7 è Gen</t>
  </si>
  <si>
    <t>DELAFOSSE N - LELERRE - GANNE -LECORDIER - NIOBEY - GADAIS A</t>
  </si>
  <si>
    <t>N 3 hommes  J 3</t>
  </si>
  <si>
    <t>7 ème Gen</t>
  </si>
  <si>
    <t>N 1 dames J 1</t>
  </si>
  <si>
    <t>10ème</t>
  </si>
  <si>
    <t>Miseray-Salines</t>
  </si>
  <si>
    <t>METIVIER V - MERCIER R - CLAVIER - GADAIS C – LECORDIER</t>
  </si>
  <si>
    <t>N 2 dames J 2</t>
  </si>
  <si>
    <t>8 è J2 et 4 è Gen</t>
  </si>
  <si>
    <t>Villeneuve d' Ascq</t>
  </si>
  <si>
    <t>METIVIER V - MERCIER R - CLAVIER - GADAIS C - MOREL</t>
  </si>
  <si>
    <t>N 2 dames J 3</t>
  </si>
  <si>
    <t>3 ème Gen</t>
  </si>
  <si>
    <t>Reims</t>
  </si>
  <si>
    <t>N 3 dames J 1</t>
  </si>
  <si>
    <t>GADAIS L- LEPARQUIER C – LEPRINCE – METIVIER – MOREL</t>
  </si>
  <si>
    <t>N 3 dames J 2</t>
  </si>
  <si>
    <t>3 è J2 et 3 è Gen</t>
  </si>
  <si>
    <t>LEPRINCE - LEMAZURIER - LECORDIER L - LEPARQUIER C - MESNIER</t>
  </si>
  <si>
    <t>N 3 dames J 3</t>
  </si>
  <si>
    <t>2 ème Gen</t>
  </si>
  <si>
    <t>Rambouillet</t>
  </si>
  <si>
    <t>RECORDS</t>
  </si>
  <si>
    <t xml:space="preserve">Basse Normandie  </t>
  </si>
  <si>
    <t>PERFORMANCE JOUEUR</t>
  </si>
  <si>
    <t>PERFORMANCES INDIVIDUELLES</t>
  </si>
  <si>
    <t>Moyennes Tournois   ≥ 200 :</t>
  </si>
  <si>
    <t>Doublette excellence district</t>
  </si>
  <si>
    <t>200,88 / 8</t>
  </si>
  <si>
    <t>GANNE Gilles</t>
  </si>
  <si>
    <t>Championnat des clubs N3 hommes J1</t>
  </si>
  <si>
    <t>202,22 / 9</t>
  </si>
  <si>
    <t>DELAFOSSE Florian</t>
  </si>
  <si>
    <t>212,13 / 8</t>
  </si>
  <si>
    <t>201,88 / 8</t>
  </si>
  <si>
    <t>LECARPENTIER Denis</t>
  </si>
  <si>
    <t>204,61 / 18</t>
  </si>
  <si>
    <t>201,38 / 8</t>
  </si>
  <si>
    <t>202 / 8</t>
  </si>
  <si>
    <t>206,84 / 19</t>
  </si>
  <si>
    <t>204,32 / 19</t>
  </si>
  <si>
    <t>national Vikings</t>
  </si>
  <si>
    <t>207,06 / 18</t>
  </si>
  <si>
    <t>finale cpe ndie</t>
  </si>
  <si>
    <t>204,33 / 6</t>
  </si>
  <si>
    <t>LECORDIER Emmanuel</t>
  </si>
  <si>
    <t>dpub national</t>
  </si>
  <si>
    <t>200,33 / 12</t>
  </si>
  <si>
    <t>cumul</t>
  </si>
  <si>
    <t>LES  GROS JOUEURS : nombre lignes tournois</t>
  </si>
  <si>
    <t>Bad  Boys  Saint - Lô  : les nominés du palmarès   2023  -  2024</t>
  </si>
  <si>
    <t>titres</t>
  </si>
  <si>
    <t>1er</t>
  </si>
  <si>
    <t>Victoires</t>
  </si>
  <si>
    <t>Finales</t>
  </si>
  <si>
    <t>records</t>
  </si>
  <si>
    <t>Perf.</t>
  </si>
  <si>
    <t>dep-dist-rég.</t>
  </si>
  <si>
    <t>Tournois</t>
  </si>
  <si>
    <t>Nationales</t>
  </si>
  <si>
    <t>Indiv.</t>
  </si>
  <si>
    <t>nominations</t>
  </si>
  <si>
    <t>classement : nbre nominations, titres, victoires en tournois, places, records, finales nationales, perf indiv,</t>
  </si>
  <si>
    <t>CLAVIER Fanfan 2</t>
  </si>
  <si>
    <t>METIVIER Virginie</t>
  </si>
  <si>
    <t>MOREL Anne Gaelle</t>
  </si>
  <si>
    <t>BOUREL Daniel</t>
  </si>
  <si>
    <t>NIOBEY Hubert</t>
  </si>
  <si>
    <t>LECORDIER Lolita</t>
  </si>
  <si>
    <t>LEPARQUIER Christel</t>
  </si>
  <si>
    <t>ASSELIN Line</t>
  </si>
  <si>
    <t>LEPARQUIER Didier</t>
  </si>
  <si>
    <t>DELAFOSSE  Florian</t>
  </si>
  <si>
    <t>LEMAZURIER Annie</t>
  </si>
  <si>
    <t>CANTEUX Thierry</t>
  </si>
  <si>
    <t>GADAIS Alain</t>
  </si>
  <si>
    <t>GADAIS Lucie</t>
  </si>
  <si>
    <t>HORION François</t>
  </si>
  <si>
    <t>HOUY Thierry</t>
  </si>
  <si>
    <t>LEPRINCE Christine</t>
  </si>
  <si>
    <t>MARIETTE Laure</t>
  </si>
  <si>
    <t>MESNIER Fanfan 1</t>
  </si>
  <si>
    <t>POIROT Lucien</t>
  </si>
  <si>
    <t>TASSET Daniel</t>
  </si>
  <si>
    <t>absents du palmares :</t>
  </si>
  <si>
    <t>BOCE  Valentin</t>
  </si>
  <si>
    <t>BOXSTAEL Yohan</t>
  </si>
  <si>
    <t>CANTEUX Andrée</t>
  </si>
  <si>
    <t>GENEVIEVE Teddy</t>
  </si>
  <si>
    <t>LEGARSON Victor</t>
  </si>
  <si>
    <t>LEVESQUE Bernard</t>
  </si>
  <si>
    <t>VERNAY Annie</t>
  </si>
  <si>
    <t>Bad   Boys    Saint - Lô     :   résultats   individuels   aux Chpts des Clubs saison  2023  -  2024</t>
  </si>
  <si>
    <t>DAMES</t>
  </si>
  <si>
    <t>compléments</t>
  </si>
  <si>
    <t>quilleurs</t>
  </si>
  <si>
    <t>Nationale  1   Equipe 1</t>
  </si>
  <si>
    <t>Nationale1</t>
  </si>
  <si>
    <t>Reims Tinqueux</t>
  </si>
  <si>
    <t>cumuls</t>
  </si>
  <si>
    <t>Nationale  3   Equipe  2</t>
  </si>
  <si>
    <t>Nationale 3 C</t>
  </si>
  <si>
    <t>Saint-Maximin</t>
  </si>
  <si>
    <t>Régionale  1   Equipe 3</t>
  </si>
  <si>
    <t>Régionale 1</t>
  </si>
  <si>
    <t>cumuls généraux</t>
  </si>
  <si>
    <t>HOMMES</t>
  </si>
  <si>
    <t>Nationale  3   Equipe  1</t>
  </si>
  <si>
    <t>Nationale 3</t>
  </si>
  <si>
    <t>Régionale  1   Equipe  2</t>
  </si>
  <si>
    <t>Régionale  2   Equipe  3</t>
  </si>
  <si>
    <t>Régionale 2</t>
  </si>
  <si>
    <t>LR</t>
  </si>
  <si>
    <t>dep</t>
  </si>
  <si>
    <t>num</t>
  </si>
  <si>
    <t>N° de Licence</t>
  </si>
  <si>
    <t>S</t>
  </si>
  <si>
    <t>Cat</t>
  </si>
  <si>
    <t>P</t>
  </si>
  <si>
    <t>Nat</t>
  </si>
  <si>
    <t>T/L</t>
  </si>
  <si>
    <t>Nom et Prénom</t>
  </si>
  <si>
    <t>Moy</t>
  </si>
  <si>
    <t>Hand</t>
  </si>
  <si>
    <t>Club</t>
  </si>
  <si>
    <t>Scores C1 + C2</t>
  </si>
  <si>
    <t>Scores Ligues</t>
  </si>
  <si>
    <t>Scores Cumulés</t>
  </si>
  <si>
    <t>NOR</t>
  </si>
  <si>
    <t>14</t>
  </si>
  <si>
    <t>12</t>
  </si>
  <si>
    <t>0104179</t>
  </si>
  <si>
    <t>SB</t>
  </si>
  <si>
    <t>ABADIE Laurent</t>
  </si>
  <si>
    <t>EAGLES BOWLING VIRE</t>
  </si>
  <si>
    <t>0104180</t>
  </si>
  <si>
    <t>SE</t>
  </si>
  <si>
    <t>ABADIE Thomas</t>
  </si>
  <si>
    <t>50</t>
  </si>
  <si>
    <t>08</t>
  </si>
  <si>
    <t>0095556</t>
  </si>
  <si>
    <t>ALLENO Florian</t>
  </si>
  <si>
    <t>BOWLING CLUB CHERBOURG</t>
  </si>
  <si>
    <t>23</t>
  </si>
  <si>
    <t>0122097</t>
  </si>
  <si>
    <t>SA</t>
  </si>
  <si>
    <t>AMMEUX Pascale</t>
  </si>
  <si>
    <t>22</t>
  </si>
  <si>
    <t>0119295</t>
  </si>
  <si>
    <t>CA</t>
  </si>
  <si>
    <t>ANGER Arthur</t>
  </si>
  <si>
    <t>20</t>
  </si>
  <si>
    <t>0118018</t>
  </si>
  <si>
    <t>ANGER Laurence</t>
  </si>
  <si>
    <t>17</t>
  </si>
  <si>
    <t>0111928</t>
  </si>
  <si>
    <t>ARTHUS Michel</t>
  </si>
  <si>
    <t>VIKINGS CALVADOS</t>
  </si>
  <si>
    <t>0116746</t>
  </si>
  <si>
    <t>ARTHUS Sylvie</t>
  </si>
  <si>
    <t>15</t>
  </si>
  <si>
    <t>0108166</t>
  </si>
  <si>
    <t>SC</t>
  </si>
  <si>
    <t>BAD BOYS SAINT-LO</t>
  </si>
  <si>
    <t>61</t>
  </si>
  <si>
    <t>13</t>
  </si>
  <si>
    <t>0105716</t>
  </si>
  <si>
    <t>AUBRY Karine</t>
  </si>
  <si>
    <t>PATRONAGE LAÏQUE ARGENTAN</t>
  </si>
  <si>
    <t>24</t>
  </si>
  <si>
    <t>0123163</t>
  </si>
  <si>
    <t>AUCOUTURIER Lucie</t>
  </si>
  <si>
    <t>MARCEY LES GREVES CLUB - MGC</t>
  </si>
  <si>
    <t>79</t>
  </si>
  <si>
    <t>0002220</t>
  </si>
  <si>
    <t>AUGER Madeleine</t>
  </si>
  <si>
    <t>19</t>
  </si>
  <si>
    <t>0115626</t>
  </si>
  <si>
    <t>AUGEREAU Louis</t>
  </si>
  <si>
    <t>98</t>
  </si>
  <si>
    <t>0061458</t>
  </si>
  <si>
    <t>AUMONT Martial</t>
  </si>
  <si>
    <t>0122825</t>
  </si>
  <si>
    <t>AUTHIER Jean-François</t>
  </si>
  <si>
    <t>DRAGON BOWL BAYEUX</t>
  </si>
  <si>
    <t>0103179</t>
  </si>
  <si>
    <t>BARBIER Grégory</t>
  </si>
  <si>
    <t>0119512</t>
  </si>
  <si>
    <t>BJ</t>
  </si>
  <si>
    <t>BARETTE Clara</t>
  </si>
  <si>
    <t>0117567</t>
  </si>
  <si>
    <t>BARETTE Hugo</t>
  </si>
  <si>
    <t>0117568</t>
  </si>
  <si>
    <t>MI</t>
  </si>
  <si>
    <t>BARETTE Simon</t>
  </si>
  <si>
    <t>02</t>
  </si>
  <si>
    <t>0063393</t>
  </si>
  <si>
    <t>BASLE Pascal</t>
  </si>
  <si>
    <t>LES LEOPARDS CAEN-NORMANDIE</t>
  </si>
  <si>
    <t>0119987</t>
  </si>
  <si>
    <t>BATARD Melina</t>
  </si>
  <si>
    <t>93</t>
  </si>
  <si>
    <t>0070542</t>
  </si>
  <si>
    <t>BELLIOT Myriam</t>
  </si>
  <si>
    <t>0106537</t>
  </si>
  <si>
    <t>BENOIST Denis</t>
  </si>
  <si>
    <t>0106538</t>
  </si>
  <si>
    <t>BENOIST Valentin</t>
  </si>
  <si>
    <t>VALHALLA HONFLEUR</t>
  </si>
  <si>
    <t>0108162</t>
  </si>
  <si>
    <t>BENOIT Jérôme</t>
  </si>
  <si>
    <t>0121589</t>
  </si>
  <si>
    <t>BERNARD Cyriaque</t>
  </si>
  <si>
    <t>0012530</t>
  </si>
  <si>
    <t>BESCHER Cédric</t>
  </si>
  <si>
    <t>ECOLE DE BOWLING DE SAINT LO</t>
  </si>
  <si>
    <t>04</t>
  </si>
  <si>
    <t>0087058</t>
  </si>
  <si>
    <t>BESCHER Réjane</t>
  </si>
  <si>
    <t>0123688</t>
  </si>
  <si>
    <t>BESNARD Romain</t>
  </si>
  <si>
    <t>87</t>
  </si>
  <si>
    <t>0053321</t>
  </si>
  <si>
    <t>BIDONE Bruno</t>
  </si>
  <si>
    <t>0106481</t>
  </si>
  <si>
    <t>BIGOT Eric</t>
  </si>
  <si>
    <t>0119702</t>
  </si>
  <si>
    <t>BLANCHARD Chloe</t>
  </si>
  <si>
    <t>0123735</t>
  </si>
  <si>
    <t>BLANCHE Chloe</t>
  </si>
  <si>
    <t>ECOLE DE BOWLING D'ARGENTAN</t>
  </si>
  <si>
    <t>0116792</t>
  </si>
  <si>
    <t>BLANCHEMAIN Tristan</t>
  </si>
  <si>
    <t>0119274</t>
  </si>
  <si>
    <t>BOCE Valentin</t>
  </si>
  <si>
    <t>85</t>
  </si>
  <si>
    <t>0030522</t>
  </si>
  <si>
    <t>BOISNARD Daniel</t>
  </si>
  <si>
    <t>0115542</t>
  </si>
  <si>
    <t>BONNAIRE Thomas</t>
  </si>
  <si>
    <t>0064647</t>
  </si>
  <si>
    <t>BONNAVENTURE Philippe</t>
  </si>
  <si>
    <t>0096890</t>
  </si>
  <si>
    <t>BONNOUVRIER Jean-Marc</t>
  </si>
  <si>
    <t>BOWLING CLUB DE L'AIGLE</t>
  </si>
  <si>
    <t>10</t>
  </si>
  <si>
    <t>0100753</t>
  </si>
  <si>
    <t>BOUCRET Romain</t>
  </si>
  <si>
    <t>0123123</t>
  </si>
  <si>
    <t>BOUDET Kelvin</t>
  </si>
  <si>
    <t>0123124</t>
  </si>
  <si>
    <t>BOUDET Lionel</t>
  </si>
  <si>
    <t>0099570</t>
  </si>
  <si>
    <t>BOURDON Enzo</t>
  </si>
  <si>
    <t>FLERS BOWLING IMPACT</t>
  </si>
  <si>
    <t>84</t>
  </si>
  <si>
    <t>0000406</t>
  </si>
  <si>
    <t>86</t>
  </si>
  <si>
    <t>0040265</t>
  </si>
  <si>
    <t>BOUVAINE Jacques</t>
  </si>
  <si>
    <t>0120083</t>
  </si>
  <si>
    <t>BOZEC Benjamin</t>
  </si>
  <si>
    <t>0107442</t>
  </si>
  <si>
    <t>BREHIER Julien</t>
  </si>
  <si>
    <t>09</t>
  </si>
  <si>
    <t>0097588</t>
  </si>
  <si>
    <t>BREMOND Françoise</t>
  </si>
  <si>
    <t>0097589</t>
  </si>
  <si>
    <t>BREMOND Michel</t>
  </si>
  <si>
    <t>0122508</t>
  </si>
  <si>
    <t>BRILLARD Jacky</t>
  </si>
  <si>
    <t>0122509</t>
  </si>
  <si>
    <t>BRILLARD Lisiane</t>
  </si>
  <si>
    <t>0104424</t>
  </si>
  <si>
    <t>BUSNOULT Célia</t>
  </si>
  <si>
    <t>0106046</t>
  </si>
  <si>
    <t>BUSNOULT Sandrine</t>
  </si>
  <si>
    <t>01</t>
  </si>
  <si>
    <t>0012144</t>
  </si>
  <si>
    <t>BUTON Christophe</t>
  </si>
  <si>
    <t>0121065</t>
  </si>
  <si>
    <t>PO</t>
  </si>
  <si>
    <t>CAIRA Zoé</t>
  </si>
  <si>
    <t>0123560</t>
  </si>
  <si>
    <t>CALENGE Angélique</t>
  </si>
  <si>
    <t>0061038</t>
  </si>
  <si>
    <t>CALLO Jean-Claude</t>
  </si>
  <si>
    <t>0116766</t>
  </si>
  <si>
    <t>CALVIE Charlie</t>
  </si>
  <si>
    <t>0000508</t>
  </si>
  <si>
    <t>0124075</t>
  </si>
  <si>
    <t>CAPONE Christian</t>
  </si>
  <si>
    <t>0123340</t>
  </si>
  <si>
    <t>CARBONNIER Carine</t>
  </si>
  <si>
    <t>16</t>
  </si>
  <si>
    <t>0109596</t>
  </si>
  <si>
    <t>CARU Gabin</t>
  </si>
  <si>
    <t>0105324</t>
  </si>
  <si>
    <t>CARU Gaëtan</t>
  </si>
  <si>
    <t>0104421</t>
  </si>
  <si>
    <t>CARU-COUBRUN Anne</t>
  </si>
  <si>
    <t>0120086</t>
  </si>
  <si>
    <t>CASTEL Gilbert</t>
  </si>
  <si>
    <t>0120085</t>
  </si>
  <si>
    <t>CASTEL Martine</t>
  </si>
  <si>
    <t>21</t>
  </si>
  <si>
    <t>0118884</t>
  </si>
  <si>
    <t>CAUCHARD Dominique</t>
  </si>
  <si>
    <t>0123122</t>
  </si>
  <si>
    <t>CHANTREL Alexandre</t>
  </si>
  <si>
    <t>0110708</t>
  </si>
  <si>
    <t>CHARBAUT Dominique</t>
  </si>
  <si>
    <t>0107878</t>
  </si>
  <si>
    <t>CHARBAUT Eddy</t>
  </si>
  <si>
    <t>0122364</t>
  </si>
  <si>
    <t>CHARLES Annick</t>
  </si>
  <si>
    <t>0122365</t>
  </si>
  <si>
    <t>CHARLES Franck</t>
  </si>
  <si>
    <t>91</t>
  </si>
  <si>
    <t>0065189</t>
  </si>
  <si>
    <t>CHEREL Laurent</t>
  </si>
  <si>
    <t>05</t>
  </si>
  <si>
    <t>0090149</t>
  </si>
  <si>
    <t>CLAVIER Françoise</t>
  </si>
  <si>
    <t>03</t>
  </si>
  <si>
    <t>0065461</t>
  </si>
  <si>
    <t>COCHIN Céline</t>
  </si>
  <si>
    <t>STRICKERS 22</t>
  </si>
  <si>
    <t>99</t>
  </si>
  <si>
    <t>0061750</t>
  </si>
  <si>
    <t>COCHIN Stéphane</t>
  </si>
  <si>
    <t>0119894</t>
  </si>
  <si>
    <t>COLIN Vincent</t>
  </si>
  <si>
    <t>0089759</t>
  </si>
  <si>
    <t>CORDIER Laurette</t>
  </si>
  <si>
    <t>0122137</t>
  </si>
  <si>
    <t>COUDURIER Sylvie</t>
  </si>
  <si>
    <t>0116133</t>
  </si>
  <si>
    <t>JU</t>
  </si>
  <si>
    <t>COUGET Hugo</t>
  </si>
  <si>
    <t>0106475</t>
  </si>
  <si>
    <t>CULLERON Noémie</t>
  </si>
  <si>
    <t>0064083</t>
  </si>
  <si>
    <t>DANCIN Gérald</t>
  </si>
  <si>
    <t>0097443</t>
  </si>
  <si>
    <t>DE JESUS DIT GOMES Nicolas</t>
  </si>
  <si>
    <t>00</t>
  </si>
  <si>
    <t>0060515</t>
  </si>
  <si>
    <t>DE SMET Christiane</t>
  </si>
  <si>
    <t>0123090</t>
  </si>
  <si>
    <t>DECAYEUX Owen</t>
  </si>
  <si>
    <t>0103656</t>
  </si>
  <si>
    <t>DEGEL Jacqueline</t>
  </si>
  <si>
    <t>0121587</t>
  </si>
  <si>
    <t>DEGROOTE Fabienne</t>
  </si>
  <si>
    <t>0119398</t>
  </si>
  <si>
    <t>DEGROOTE Ninon</t>
  </si>
  <si>
    <t>0111732</t>
  </si>
  <si>
    <t>DELABRIERE François</t>
  </si>
  <si>
    <t>0090148</t>
  </si>
  <si>
    <t>0060872</t>
  </si>
  <si>
    <t>0121201</t>
  </si>
  <si>
    <t>DELAHAYE Grégory</t>
  </si>
  <si>
    <t>0121942</t>
  </si>
  <si>
    <t>DELALANDE Nicolas</t>
  </si>
  <si>
    <t>0104693</t>
  </si>
  <si>
    <t>DELAUNAY Fabrice</t>
  </si>
  <si>
    <t>0103869</t>
  </si>
  <si>
    <t>DEMARLE Guy</t>
  </si>
  <si>
    <t>0118617</t>
  </si>
  <si>
    <t>DENIS Jacques</t>
  </si>
  <si>
    <t>0032111</t>
  </si>
  <si>
    <t>DERAMBURE Bernard</t>
  </si>
  <si>
    <t>0065510</t>
  </si>
  <si>
    <t>DERSEL Liliane</t>
  </si>
  <si>
    <t>92</t>
  </si>
  <si>
    <t>0067990</t>
  </si>
  <si>
    <t>DERSEL Michel</t>
  </si>
  <si>
    <t>0053446</t>
  </si>
  <si>
    <t>DESFONT Eric</t>
  </si>
  <si>
    <t>0099983</t>
  </si>
  <si>
    <t>DESPRES Amélie</t>
  </si>
  <si>
    <t>0118056</t>
  </si>
  <si>
    <t>DESPRES Océane</t>
  </si>
  <si>
    <t>0123826</t>
  </si>
  <si>
    <t>DI BLASI Martthew</t>
  </si>
  <si>
    <t>89</t>
  </si>
  <si>
    <t>0059209</t>
  </si>
  <si>
    <t>DORVAL Christian</t>
  </si>
  <si>
    <t>0108723</t>
  </si>
  <si>
    <t>DRIEU Stéphanie</t>
  </si>
  <si>
    <t>0123228</t>
  </si>
  <si>
    <t>DUCROCQ Isabelle</t>
  </si>
  <si>
    <t>0123227</t>
  </si>
  <si>
    <t>DUCROCQ Patrice</t>
  </si>
  <si>
    <t>0123174</t>
  </si>
  <si>
    <t>DUFOUR Renaud</t>
  </si>
  <si>
    <t>18</t>
  </si>
  <si>
    <t>0113619</t>
  </si>
  <si>
    <t>DUPONT Mathieu</t>
  </si>
  <si>
    <t>0104422</t>
  </si>
  <si>
    <t>DUPONT Sylvie</t>
  </si>
  <si>
    <t>0063344</t>
  </si>
  <si>
    <t>DUTHEIL Claudine</t>
  </si>
  <si>
    <t>0042093</t>
  </si>
  <si>
    <t>DUTHEIL Jean-Yves</t>
  </si>
  <si>
    <t>0123543</t>
  </si>
  <si>
    <t>DUVAL Kevan</t>
  </si>
  <si>
    <t>0012129</t>
  </si>
  <si>
    <t>DUVAL Yannick</t>
  </si>
  <si>
    <t>0115230</t>
  </si>
  <si>
    <t>EPIARD Clara</t>
  </si>
  <si>
    <t>0124065</t>
  </si>
  <si>
    <t>ERNENWEIN Bastien</t>
  </si>
  <si>
    <t>ECOLE DE BOWLING DE CHERBOURG</t>
  </si>
  <si>
    <t>0120432</t>
  </si>
  <si>
    <t>ETANDIN Michel</t>
  </si>
  <si>
    <t>0064649</t>
  </si>
  <si>
    <t>ETIENNE Eric</t>
  </si>
  <si>
    <t>0100767</t>
  </si>
  <si>
    <t>FAGUAIS Kyllian</t>
  </si>
  <si>
    <t>0109217</t>
  </si>
  <si>
    <t>FOUCHER Marie-Christine</t>
  </si>
  <si>
    <t>0058092</t>
  </si>
  <si>
    <t>FOUIN Marie-Claude</t>
  </si>
  <si>
    <t>06</t>
  </si>
  <si>
    <t>0092735</t>
  </si>
  <si>
    <t>FROMENTEAU Alain</t>
  </si>
  <si>
    <t>0042627</t>
  </si>
  <si>
    <t>0045336</t>
  </si>
  <si>
    <t>0105123</t>
  </si>
  <si>
    <t>0099681</t>
  </si>
  <si>
    <t>94</t>
  </si>
  <si>
    <t>0075885</t>
  </si>
  <si>
    <t>0064927</t>
  </si>
  <si>
    <t>GARCON Pascal</t>
  </si>
  <si>
    <t>0121579</t>
  </si>
  <si>
    <t>0121881</t>
  </si>
  <si>
    <t>GENISSEL André</t>
  </si>
  <si>
    <t>0069890</t>
  </si>
  <si>
    <t>GERVAIS Emmanuel</t>
  </si>
  <si>
    <t>0117281</t>
  </si>
  <si>
    <t>GESQUIN Sabrina</t>
  </si>
  <si>
    <t>0065499</t>
  </si>
  <si>
    <t>GICQUEL Marc</t>
  </si>
  <si>
    <t>07</t>
  </si>
  <si>
    <t>0093311</t>
  </si>
  <si>
    <t>GOUET Jérémy</t>
  </si>
  <si>
    <t>0115455</t>
  </si>
  <si>
    <t>GOUJON Bruno</t>
  </si>
  <si>
    <t>0124799</t>
  </si>
  <si>
    <t>GOVYS Léna</t>
  </si>
  <si>
    <t>0124798</t>
  </si>
  <si>
    <t>GOVYS Marius</t>
  </si>
  <si>
    <t>0047411</t>
  </si>
  <si>
    <t>0061024</t>
  </si>
  <si>
    <t>GROULT Jean-Marie</t>
  </si>
  <si>
    <t>0122361</t>
  </si>
  <si>
    <t>GUEMENE Gérard</t>
  </si>
  <si>
    <t>0122136</t>
  </si>
  <si>
    <t>GUEN Jean-Paul</t>
  </si>
  <si>
    <t>0112715</t>
  </si>
  <si>
    <t>GUERIN Annick</t>
  </si>
  <si>
    <t>BOWLING DE BAYEUX</t>
  </si>
  <si>
    <t>0112714</t>
  </si>
  <si>
    <t>GUERIN Jean-Pierre</t>
  </si>
  <si>
    <t>0094986</t>
  </si>
  <si>
    <t>GUERREY Daniel</t>
  </si>
  <si>
    <t>0094987</t>
  </si>
  <si>
    <t>GUERREY Marie France</t>
  </si>
  <si>
    <t>0119265</t>
  </si>
  <si>
    <t>GUIBERT Benjamin</t>
  </si>
  <si>
    <t>0118639</t>
  </si>
  <si>
    <t>GUIFFARD Anthony</t>
  </si>
  <si>
    <t>0124380</t>
  </si>
  <si>
    <t>GUIFFARD Stéphanie</t>
  </si>
  <si>
    <t>0124359</t>
  </si>
  <si>
    <t>GUIHOT Laura</t>
  </si>
  <si>
    <t>0024333</t>
  </si>
  <si>
    <t>GUILLOT Jean-Claude</t>
  </si>
  <si>
    <t>0119893</t>
  </si>
  <si>
    <t>HAGEN NILSEN Halvar</t>
  </si>
  <si>
    <t>0108165</t>
  </si>
  <si>
    <t>HAMARD Fanny</t>
  </si>
  <si>
    <t>0123157</t>
  </si>
  <si>
    <t>HEDOUIN Guillaume</t>
  </si>
  <si>
    <t>0091036</t>
  </si>
  <si>
    <t>HENRY Georges</t>
  </si>
  <si>
    <t>0119895</t>
  </si>
  <si>
    <t>HERBELIN Johnny</t>
  </si>
  <si>
    <t>0115245</t>
  </si>
  <si>
    <t>HERPIN Laurent</t>
  </si>
  <si>
    <t>0014479</t>
  </si>
  <si>
    <t>HEUZE Bernadette</t>
  </si>
  <si>
    <t>0064676</t>
  </si>
  <si>
    <t>0007604</t>
  </si>
  <si>
    <t>0104691</t>
  </si>
  <si>
    <t>HUET Fabrice</t>
  </si>
  <si>
    <t>0103394</t>
  </si>
  <si>
    <t>HUVET Gabin</t>
  </si>
  <si>
    <t>0121489</t>
  </si>
  <si>
    <t>JAIN Alain</t>
  </si>
  <si>
    <t>0121582</t>
  </si>
  <si>
    <t>JAULT Mael</t>
  </si>
  <si>
    <t>0121581</t>
  </si>
  <si>
    <t>JAULT Théophile</t>
  </si>
  <si>
    <t>0121584</t>
  </si>
  <si>
    <t>JAULT-AUGER Allwynna</t>
  </si>
  <si>
    <t>88</t>
  </si>
  <si>
    <t>0056469</t>
  </si>
  <si>
    <t>JOUBERT Pierre Philippe</t>
  </si>
  <si>
    <t>0105570</t>
  </si>
  <si>
    <t>KAISER Laurent</t>
  </si>
  <si>
    <t>0103659</t>
  </si>
  <si>
    <t>KATANA Claude-Alain</t>
  </si>
  <si>
    <t>0115027</t>
  </si>
  <si>
    <t>LAGREVE Mathis</t>
  </si>
  <si>
    <t>0060602</t>
  </si>
  <si>
    <t>LAGREVE Yann</t>
  </si>
  <si>
    <t>0123092</t>
  </si>
  <si>
    <t>LAHAYE Esteban</t>
  </si>
  <si>
    <t>0103657</t>
  </si>
  <si>
    <t>LAHAYE Jonathan</t>
  </si>
  <si>
    <t>0115810</t>
  </si>
  <si>
    <t>LAINE Gérard</t>
  </si>
  <si>
    <t>0115809</t>
  </si>
  <si>
    <t>LAINE Marie-Hélène</t>
  </si>
  <si>
    <t>0115456</t>
  </si>
  <si>
    <t>LAMOTTE Jean Charles</t>
  </si>
  <si>
    <t>0117291</t>
  </si>
  <si>
    <t>LANIESSE Gwladys</t>
  </si>
  <si>
    <t>0105577</t>
  </si>
  <si>
    <t>0120100</t>
  </si>
  <si>
    <t>LAURENT Marc</t>
  </si>
  <si>
    <t>0119447</t>
  </si>
  <si>
    <t>LE BEGIN Joëlle</t>
  </si>
  <si>
    <t>0063488</t>
  </si>
  <si>
    <t>LE BREUT Elisabeth</t>
  </si>
  <si>
    <t>0063489</t>
  </si>
  <si>
    <t>LE BREUT Thierry</t>
  </si>
  <si>
    <t>0063685</t>
  </si>
  <si>
    <t>LE GRIVES Michel</t>
  </si>
  <si>
    <t>0124376</t>
  </si>
  <si>
    <t>LE MIRRONNET Cyril</t>
  </si>
  <si>
    <t>0108298</t>
  </si>
  <si>
    <t>LE MOËL Jean-Claude</t>
  </si>
  <si>
    <t>0124377</t>
  </si>
  <si>
    <t>LE MOING Aurélie</t>
  </si>
  <si>
    <t>0123173</t>
  </si>
  <si>
    <t>LE ROY Bernard</t>
  </si>
  <si>
    <t>0095246</t>
  </si>
  <si>
    <t>LE SCOUR Isabelle</t>
  </si>
  <si>
    <t>0072114</t>
  </si>
  <si>
    <t>LE SCOUR Jean-Yves</t>
  </si>
  <si>
    <t>0089246</t>
  </si>
  <si>
    <t>LE TERRIER Guillaume</t>
  </si>
  <si>
    <t>0099376</t>
  </si>
  <si>
    <t>LE TERRIER Isabelle</t>
  </si>
  <si>
    <t>0107726</t>
  </si>
  <si>
    <t>LEBOUC Maxime</t>
  </si>
  <si>
    <t>0020867</t>
  </si>
  <si>
    <t>0104441</t>
  </si>
  <si>
    <t>LECARPENTIER Nathan</t>
  </si>
  <si>
    <t>0104442</t>
  </si>
  <si>
    <t>LECARPENTIER Régis</t>
  </si>
  <si>
    <t>0070980</t>
  </si>
  <si>
    <t>LECERF Jean-Luc</t>
  </si>
  <si>
    <t>0100533</t>
  </si>
  <si>
    <t>LECOMTE Laurent</t>
  </si>
  <si>
    <t>0120708</t>
  </si>
  <si>
    <t>LECONTE Thibault</t>
  </si>
  <si>
    <t>0106653</t>
  </si>
  <si>
    <t>0113518</t>
  </si>
  <si>
    <t>0117894</t>
  </si>
  <si>
    <t>LECUREUR Valerie</t>
  </si>
  <si>
    <t>0106264</t>
  </si>
  <si>
    <t>LEFEBVRE Fabien</t>
  </si>
  <si>
    <t>96</t>
  </si>
  <si>
    <t>0084549</t>
  </si>
  <si>
    <t>LEFEVRE Alain</t>
  </si>
  <si>
    <t>0122278</t>
  </si>
  <si>
    <t>LEFEVRE Louis</t>
  </si>
  <si>
    <t>0061385</t>
  </si>
  <si>
    <t>LEFILLATRE Denis</t>
  </si>
  <si>
    <t>0121578</t>
  </si>
  <si>
    <t>0091893</t>
  </si>
  <si>
    <t>LEGENDRE Sabrina</t>
  </si>
  <si>
    <t>0094040</t>
  </si>
  <si>
    <t>LEGRAS Jérôme</t>
  </si>
  <si>
    <t>0121487</t>
  </si>
  <si>
    <t>LEGROS David</t>
  </si>
  <si>
    <t>0123162</t>
  </si>
  <si>
    <t>LEGROS Laetitia</t>
  </si>
  <si>
    <t>0103638</t>
  </si>
  <si>
    <t>LEGUERRIER Mathias</t>
  </si>
  <si>
    <t>0086154</t>
  </si>
  <si>
    <t>LEGUILLIER Patricia</t>
  </si>
  <si>
    <t>0061953</t>
  </si>
  <si>
    <t>0015402</t>
  </si>
  <si>
    <t>LELIEVRE Dominique</t>
  </si>
  <si>
    <t>0121153</t>
  </si>
  <si>
    <t>LELUBEZ Luna</t>
  </si>
  <si>
    <t>0121539</t>
  </si>
  <si>
    <t>LEMAY Nicole</t>
  </si>
  <si>
    <t>0090150</t>
  </si>
  <si>
    <t>0098268</t>
  </si>
  <si>
    <t>LEMOIGNE Christian</t>
  </si>
  <si>
    <t>0120141</t>
  </si>
  <si>
    <t>LENFANT-MARIE Yann</t>
  </si>
  <si>
    <t>0071368</t>
  </si>
  <si>
    <t>0069894</t>
  </si>
  <si>
    <t>0061459</t>
  </si>
  <si>
    <t>LEPARQUIER Pierre</t>
  </si>
  <si>
    <t>0124360</t>
  </si>
  <si>
    <t>LEPERCHOIS Jim</t>
  </si>
  <si>
    <t>0061387</t>
  </si>
  <si>
    <t>0117572</t>
  </si>
  <si>
    <t>LEROUVILLOIS Annick</t>
  </si>
  <si>
    <t>0075061</t>
  </si>
  <si>
    <t>LESIEUR Vincent</t>
  </si>
  <si>
    <t>0073496</t>
  </si>
  <si>
    <t>LESNE Erick</t>
  </si>
  <si>
    <t>0063342</t>
  </si>
  <si>
    <t>LEVEAU Patrick</t>
  </si>
  <si>
    <t>0028259</t>
  </si>
  <si>
    <t>0112649</t>
  </si>
  <si>
    <t>LEVESQUE Jeremy</t>
  </si>
  <si>
    <t>0113224</t>
  </si>
  <si>
    <t>LIBERT Julien</t>
  </si>
  <si>
    <t>0120099</t>
  </si>
  <si>
    <t>LORITTE Didier</t>
  </si>
  <si>
    <t>0120098</t>
  </si>
  <si>
    <t>LORITTE Valérie</t>
  </si>
  <si>
    <t>0103186</t>
  </si>
  <si>
    <t>LUBIN Alain</t>
  </si>
  <si>
    <t>0099576</t>
  </si>
  <si>
    <t>MAGNIN Eric</t>
  </si>
  <si>
    <t>0103039</t>
  </si>
  <si>
    <t>MAINCENT Fabien</t>
  </si>
  <si>
    <t>0104443</t>
  </si>
  <si>
    <t>MAINCENT Sylvie</t>
  </si>
  <si>
    <t>0103040</t>
  </si>
  <si>
    <t>MAINCENT Thomas</t>
  </si>
  <si>
    <t>0105373</t>
  </si>
  <si>
    <t>MALLARD Sylvie</t>
  </si>
  <si>
    <t>0123554</t>
  </si>
  <si>
    <t>MANCEL Alain</t>
  </si>
  <si>
    <t>0124375</t>
  </si>
  <si>
    <t>MANCEL Martine</t>
  </si>
  <si>
    <t>0115997</t>
  </si>
  <si>
    <t>MARGEOT Pascal</t>
  </si>
  <si>
    <t>0121160</t>
  </si>
  <si>
    <t>MARIE Scott</t>
  </si>
  <si>
    <t>0083760</t>
  </si>
  <si>
    <t>MARTIN Michel</t>
  </si>
  <si>
    <t>0122555</t>
  </si>
  <si>
    <t>MEHAYE Pierre</t>
  </si>
  <si>
    <t>0124358</t>
  </si>
  <si>
    <t>MELANIE Catherine</t>
  </si>
  <si>
    <t>0121607</t>
  </si>
  <si>
    <t>MELANIE Pascal</t>
  </si>
  <si>
    <t>0053080</t>
  </si>
  <si>
    <t>MENNELET Benoit</t>
  </si>
  <si>
    <t>0072540</t>
  </si>
  <si>
    <t>0096722</t>
  </si>
  <si>
    <t>0123142</t>
  </si>
  <si>
    <t>MERLE Florian</t>
  </si>
  <si>
    <t>0123141</t>
  </si>
  <si>
    <t>MERLE Severine</t>
  </si>
  <si>
    <t>0064175</t>
  </si>
  <si>
    <t>MESNIER Françoise</t>
  </si>
  <si>
    <t>0117334</t>
  </si>
  <si>
    <t>METIVIER Alain</t>
  </si>
  <si>
    <t>0099378</t>
  </si>
  <si>
    <t>0099377</t>
  </si>
  <si>
    <t>METIVIER MOULIN Chantal</t>
  </si>
  <si>
    <t>0122372</t>
  </si>
  <si>
    <t>MIGNON Pierre</t>
  </si>
  <si>
    <t>0104086</t>
  </si>
  <si>
    <t>MOISY Catherine</t>
  </si>
  <si>
    <t>0106648</t>
  </si>
  <si>
    <t>MOISY Jean-Paul</t>
  </si>
  <si>
    <t>0100223</t>
  </si>
  <si>
    <t>MOREL Anne Gaëlle</t>
  </si>
  <si>
    <t>0098206</t>
  </si>
  <si>
    <t>MOREL Patricia</t>
  </si>
  <si>
    <t>0119187</t>
  </si>
  <si>
    <t>MOUTIER Maryse</t>
  </si>
  <si>
    <t>11</t>
  </si>
  <si>
    <t>0102313</t>
  </si>
  <si>
    <t>MYSOET Laurent</t>
  </si>
  <si>
    <t>0061042</t>
  </si>
  <si>
    <t>NAGA Fabrice</t>
  </si>
  <si>
    <t>0110323</t>
  </si>
  <si>
    <t>NAGA Gaëtan</t>
  </si>
  <si>
    <t>0111667</t>
  </si>
  <si>
    <t>NAGA Yoann</t>
  </si>
  <si>
    <t>0071397</t>
  </si>
  <si>
    <t>NAVARRETE Jean-Marc</t>
  </si>
  <si>
    <t>0124600</t>
  </si>
  <si>
    <t>NAVET Isabelle</t>
  </si>
  <si>
    <t>0117232</t>
  </si>
  <si>
    <t>NEUQUELMAN Francoise</t>
  </si>
  <si>
    <t>0118422</t>
  </si>
  <si>
    <t>NEUQUELMAN Jean</t>
  </si>
  <si>
    <t>0123341</t>
  </si>
  <si>
    <t>NICOLLE Mickael</t>
  </si>
  <si>
    <t>0092174</t>
  </si>
  <si>
    <t>0102096</t>
  </si>
  <si>
    <t>NOGUES Patrice</t>
  </si>
  <si>
    <t>0095916</t>
  </si>
  <si>
    <t>NORMAND Hervé</t>
  </si>
  <si>
    <t>0124378</t>
  </si>
  <si>
    <t>NOTHOMMES Bernard</t>
  </si>
  <si>
    <t>0046291</t>
  </si>
  <si>
    <t>NOURY Michel</t>
  </si>
  <si>
    <t>0108370</t>
  </si>
  <si>
    <t>NOYER Patrice</t>
  </si>
  <si>
    <t>0123807</t>
  </si>
  <si>
    <t>PARMENT Christiane</t>
  </si>
  <si>
    <t>0112420</t>
  </si>
  <si>
    <t>PASQUET Steve</t>
  </si>
  <si>
    <t>90</t>
  </si>
  <si>
    <t>0062396</t>
  </si>
  <si>
    <t>PELZER Jean-Claude</t>
  </si>
  <si>
    <t>0099486</t>
  </si>
  <si>
    <t>PERRIERE Clément</t>
  </si>
  <si>
    <t>0101423</t>
  </si>
  <si>
    <t>PERRIERE Jean</t>
  </si>
  <si>
    <t>0099487</t>
  </si>
  <si>
    <t>PERRIERE Jean-Christophe</t>
  </si>
  <si>
    <t>0111882</t>
  </si>
  <si>
    <t>PERRIN Victor</t>
  </si>
  <si>
    <t>0121151</t>
  </si>
  <si>
    <t>PHOUTHAVY Ly</t>
  </si>
  <si>
    <t>0113810</t>
  </si>
  <si>
    <t>PICARDO Sully</t>
  </si>
  <si>
    <t>0122275</t>
  </si>
  <si>
    <t>PIGNEUR Paul-Henri</t>
  </si>
  <si>
    <t>0111771</t>
  </si>
  <si>
    <t>PISSIS Eliott</t>
  </si>
  <si>
    <t>0124361</t>
  </si>
  <si>
    <t>PLANCHON Christopher</t>
  </si>
  <si>
    <t>0072339</t>
  </si>
  <si>
    <t>PLASSE Marcel</t>
  </si>
  <si>
    <t>0025087</t>
  </si>
  <si>
    <t>PLOMION Babeth</t>
  </si>
  <si>
    <t>0041915</t>
  </si>
  <si>
    <t>PLOMION Christian</t>
  </si>
  <si>
    <t>0053795</t>
  </si>
  <si>
    <t>0116793</t>
  </si>
  <si>
    <t>POIRRIER Florent</t>
  </si>
  <si>
    <t>0123225</t>
  </si>
  <si>
    <t>POIRRIER Thierry</t>
  </si>
  <si>
    <t>0124477</t>
  </si>
  <si>
    <t>POULEUR Matthieu</t>
  </si>
  <si>
    <t>0121778</t>
  </si>
  <si>
    <t>POULLAIN William</t>
  </si>
  <si>
    <t>0118528</t>
  </si>
  <si>
    <t>PRIEUR Fabien</t>
  </si>
  <si>
    <t>0121873</t>
  </si>
  <si>
    <t>PRIME Baptiste</t>
  </si>
  <si>
    <t>0121874</t>
  </si>
  <si>
    <t>PRIME Benjamin</t>
  </si>
  <si>
    <t>0058886</t>
  </si>
  <si>
    <t>PRUNIER Eric</t>
  </si>
  <si>
    <t>0086271</t>
  </si>
  <si>
    <t>PRUNIER Laure</t>
  </si>
  <si>
    <t>0111639</t>
  </si>
  <si>
    <t>PRUNOT Dominique</t>
  </si>
  <si>
    <t>0115507</t>
  </si>
  <si>
    <t>QUENAULT Clément</t>
  </si>
  <si>
    <t>0118272</t>
  </si>
  <si>
    <t>QUENAULT Jean Luc</t>
  </si>
  <si>
    <t>0120017</t>
  </si>
  <si>
    <t>QUESNEL Emma</t>
  </si>
  <si>
    <t>0053375</t>
  </si>
  <si>
    <t>QUIGNON Xavier</t>
  </si>
  <si>
    <t>0088739</t>
  </si>
  <si>
    <t>RAMSPACHER Sylvie</t>
  </si>
  <si>
    <t>0117388</t>
  </si>
  <si>
    <t>RAULT Yannick</t>
  </si>
  <si>
    <t>0121067</t>
  </si>
  <si>
    <t>RECHON REGUET Julie</t>
  </si>
  <si>
    <t>0121066</t>
  </si>
  <si>
    <t>RECHON REGUET Sara</t>
  </si>
  <si>
    <t>0102916</t>
  </si>
  <si>
    <t>REEVES Rodney</t>
  </si>
  <si>
    <t>0012910</t>
  </si>
  <si>
    <t>RICHART Claude</t>
  </si>
  <si>
    <t>0099569</t>
  </si>
  <si>
    <t>RIDOUX Frédéric</t>
  </si>
  <si>
    <t>0098275</t>
  </si>
  <si>
    <t>RIGOULOT Stéphane</t>
  </si>
  <si>
    <t>0102122</t>
  </si>
  <si>
    <t>RIMBAUD François</t>
  </si>
  <si>
    <t>0115224</t>
  </si>
  <si>
    <t>RIOU Nathalie</t>
  </si>
  <si>
    <t>0061046</t>
  </si>
  <si>
    <t>RODRIGUES Jean</t>
  </si>
  <si>
    <t>0069900</t>
  </si>
  <si>
    <t>ROGER Philippe</t>
  </si>
  <si>
    <t>0115985</t>
  </si>
  <si>
    <t>ROIG Florian</t>
  </si>
  <si>
    <t>0093421</t>
  </si>
  <si>
    <t>ROUXEL David</t>
  </si>
  <si>
    <t>0060200</t>
  </si>
  <si>
    <t>ROUZIC Dominique</t>
  </si>
  <si>
    <t>0120572</t>
  </si>
  <si>
    <t>ROYER Perrine</t>
  </si>
  <si>
    <t>0088658</t>
  </si>
  <si>
    <t>RUDEL Marcel</t>
  </si>
  <si>
    <t>0098207</t>
  </si>
  <si>
    <t>RUISSEL Amandine</t>
  </si>
  <si>
    <t>0098208</t>
  </si>
  <si>
    <t>RUISSEL Christèle</t>
  </si>
  <si>
    <t>0095557</t>
  </si>
  <si>
    <t>RUISSEL Didier</t>
  </si>
  <si>
    <t>0095968</t>
  </si>
  <si>
    <t>SABOURAULT Julien</t>
  </si>
  <si>
    <t>0102960</t>
  </si>
  <si>
    <t>SAVANCHOMKEO Anousay</t>
  </si>
  <si>
    <t>0091087</t>
  </si>
  <si>
    <t>SAVANCHOMKEO Khanxay</t>
  </si>
  <si>
    <t>0086390</t>
  </si>
  <si>
    <t>SCELLIER Aurélie</t>
  </si>
  <si>
    <t>0062134</t>
  </si>
  <si>
    <t>SCELLIER Gaël</t>
  </si>
  <si>
    <t>0062135</t>
  </si>
  <si>
    <t>SCELLIER Marie</t>
  </si>
  <si>
    <t>0121943</t>
  </si>
  <si>
    <t>SELLIER Esteban</t>
  </si>
  <si>
    <t>0061455</t>
  </si>
  <si>
    <t>SEVIN Christophe</t>
  </si>
  <si>
    <t>0102915</t>
  </si>
  <si>
    <t>SIMON Michel</t>
  </si>
  <si>
    <t>0088092</t>
  </si>
  <si>
    <t>SIONVILLE Philippe</t>
  </si>
  <si>
    <t>0105141</t>
  </si>
  <si>
    <t>SORET Lou-Ann</t>
  </si>
  <si>
    <t>0105142</t>
  </si>
  <si>
    <t>SORET Mathéo</t>
  </si>
  <si>
    <t>0123518</t>
  </si>
  <si>
    <t>SOURD Pascal</t>
  </si>
  <si>
    <t>78</t>
  </si>
  <si>
    <t>0004327</t>
  </si>
  <si>
    <t>0121586</t>
  </si>
  <si>
    <t>THOMANN Karine</t>
  </si>
  <si>
    <t>0106478</t>
  </si>
  <si>
    <t>THOUANEL Tristan</t>
  </si>
  <si>
    <t>0089135</t>
  </si>
  <si>
    <t>THOUROUDE Sandrine</t>
  </si>
  <si>
    <t>0111188</t>
  </si>
  <si>
    <t>TORTERAT Katya</t>
  </si>
  <si>
    <t>0123226</t>
  </si>
  <si>
    <t>TRAVERS Yohann</t>
  </si>
  <si>
    <t>0120351</t>
  </si>
  <si>
    <t>TRAVERT Alexis</t>
  </si>
  <si>
    <t>0120718</t>
  </si>
  <si>
    <t>TROCHERIE Nathanaël</t>
  </si>
  <si>
    <t>0095917</t>
  </si>
  <si>
    <t>TROCHON Thierry</t>
  </si>
  <si>
    <t>0065220</t>
  </si>
  <si>
    <t>VAIDIS Henri</t>
  </si>
  <si>
    <t>0120084</t>
  </si>
  <si>
    <t>VANDON Pierre</t>
  </si>
  <si>
    <t>0123525</t>
  </si>
  <si>
    <t>VARIN André</t>
  </si>
  <si>
    <t>0119108</t>
  </si>
  <si>
    <t>VAUTHRIN Guillaume</t>
  </si>
  <si>
    <t>0115939</t>
  </si>
  <si>
    <t>VAUTHRIN Louis</t>
  </si>
  <si>
    <t>0118621</t>
  </si>
  <si>
    <t>VAUTHRIN Philippe</t>
  </si>
  <si>
    <t>0120027</t>
  </si>
  <si>
    <t>VERDIER Estelle</t>
  </si>
  <si>
    <t>0093191</t>
  </si>
  <si>
    <t>0123083</t>
  </si>
  <si>
    <t>VERRON Lucas</t>
  </si>
  <si>
    <t>0106436</t>
  </si>
  <si>
    <t>VICTOR Pascal</t>
  </si>
  <si>
    <t>0061652</t>
  </si>
  <si>
    <t>VIEAUD Jean-Claude</t>
  </si>
  <si>
    <t>0104924</t>
  </si>
  <si>
    <t>VILLEDIEU Valentin</t>
  </si>
  <si>
    <t>0124567</t>
  </si>
  <si>
    <t>VILLEROY Renaud</t>
  </si>
  <si>
    <t>0053379</t>
  </si>
  <si>
    <t>VINCENT Bruno</t>
  </si>
  <si>
    <t>0119524</t>
  </si>
  <si>
    <t>VINCENT Léonie</t>
  </si>
  <si>
    <t>0122277</t>
  </si>
  <si>
    <t>VINCENT Paul</t>
  </si>
  <si>
    <t>0109053</t>
  </si>
  <si>
    <t>VINDARD Gilbert</t>
  </si>
  <si>
    <t>0117674</t>
  </si>
  <si>
    <t>WITTEZAELE Jérémy</t>
  </si>
  <si>
    <t>0102927</t>
  </si>
  <si>
    <t>YONNET Daniel</t>
  </si>
  <si>
    <t>0122085</t>
  </si>
  <si>
    <t>?</t>
  </si>
  <si>
    <t>SELLIER Maxence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</si>
</sst>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dd/mm/yy;@"/>
    <numFmt numFmtId="166" formatCode="d/m"/>
    <numFmt numFmtId="167" formatCode="0.00\ %"/>
  </numFmts>
  <fonts count="36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22"/>
      <name val="Calibri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13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/>
      <protection/>
    </xf>
    <xf numFmtId="0" fontId="0" fillId="7" borderId="0" applyNumberFormat="0" applyBorder="0" applyAlignment="0" applyProtection="0"/>
    <xf numFmtId="0" fontId="2" fillId="0" borderId="0">
      <alignment/>
      <protection/>
    </xf>
    <xf numFmtId="0" fontId="0" fillId="8" borderId="0" applyNumberFormat="0" applyBorder="0" applyAlignment="0" applyProtection="0"/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0" fillId="9" borderId="0" applyNumberFormat="0" applyBorder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4" fontId="5" fillId="0" borderId="0">
      <alignment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20" applyFont="1">
      <alignment/>
      <protection/>
    </xf>
    <xf numFmtId="0" fontId="8" fillId="0" borderId="0" xfId="20" applyFont="1" applyFill="1" applyAlignment="1">
      <alignment shrinkToFit="1"/>
      <protection/>
    </xf>
    <xf numFmtId="0" fontId="7" fillId="0" borderId="1" xfId="20" applyFont="1" applyBorder="1" applyAlignment="1">
      <alignment horizontal="center"/>
      <protection/>
    </xf>
    <xf numFmtId="0" fontId="7" fillId="0" borderId="1" xfId="20" applyFont="1" applyBorder="1" applyAlignment="1">
      <alignment horizontal="right"/>
      <protection/>
    </xf>
    <xf numFmtId="0" fontId="7" fillId="0" borderId="2" xfId="20" applyFont="1" applyBorder="1">
      <alignment/>
      <protection/>
    </xf>
    <xf numFmtId="0" fontId="7" fillId="0" borderId="3" xfId="20" applyFont="1" applyFill="1" applyBorder="1" applyAlignment="1">
      <alignment horizontal="center"/>
      <protection/>
    </xf>
    <xf numFmtId="0" fontId="9" fillId="0" borderId="3" xfId="20" applyFont="1" applyFill="1" applyBorder="1" applyAlignment="1">
      <alignment horizontal="center"/>
      <protection/>
    </xf>
    <xf numFmtId="0" fontId="7" fillId="0" borderId="1" xfId="20" applyFont="1" applyFill="1" applyBorder="1" applyAlignment="1">
      <alignment horizontal="center"/>
      <protection/>
    </xf>
    <xf numFmtId="0" fontId="7" fillId="0" borderId="3" xfId="20" applyFont="1" applyFill="1" applyBorder="1" applyAlignment="1">
      <alignment horizontal="center" wrapText="1"/>
      <protection/>
    </xf>
    <xf numFmtId="0" fontId="7" fillId="0" borderId="4" xfId="20" applyFont="1" applyFill="1" applyBorder="1" applyAlignment="1">
      <alignment horizontal="center"/>
      <protection/>
    </xf>
    <xf numFmtId="0" fontId="10" fillId="0" borderId="3" xfId="20" applyFont="1" applyFill="1" applyBorder="1" applyAlignment="1">
      <alignment horizontal="center"/>
      <protection/>
    </xf>
    <xf numFmtId="0" fontId="10" fillId="0" borderId="1" xfId="20" applyFont="1" applyFill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0" fontId="7" fillId="0" borderId="0" xfId="20" applyFont="1" applyBorder="1" applyAlignment="1">
      <alignment horizontal="right"/>
      <protection/>
    </xf>
    <xf numFmtId="0" fontId="7" fillId="0" borderId="3" xfId="20" applyFont="1" applyBorder="1">
      <alignment/>
      <protection/>
    </xf>
    <xf numFmtId="0" fontId="7" fillId="3" borderId="3" xfId="20" applyFont="1" applyFill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7" fillId="0" borderId="6" xfId="20" applyFont="1" applyBorder="1">
      <alignment/>
      <protection/>
    </xf>
    <xf numFmtId="0" fontId="7" fillId="0" borderId="5" xfId="20" applyFont="1" applyFill="1" applyBorder="1" applyAlignment="1">
      <alignment horizontal="center"/>
      <protection/>
    </xf>
    <xf numFmtId="0" fontId="9" fillId="0" borderId="7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center"/>
      <protection/>
    </xf>
    <xf numFmtId="0" fontId="7" fillId="0" borderId="8" xfId="20" applyFont="1" applyFill="1" applyBorder="1" applyAlignment="1">
      <alignment horizontal="center"/>
      <protection/>
    </xf>
    <xf numFmtId="0" fontId="10" fillId="0" borderId="5" xfId="20" applyFont="1" applyFill="1" applyBorder="1" applyAlignment="1">
      <alignment horizontal="center"/>
      <protection/>
    </xf>
    <xf numFmtId="0" fontId="7" fillId="0" borderId="7" xfId="20" applyFont="1" applyFill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7" xfId="20" applyFont="1" applyBorder="1" applyAlignment="1">
      <alignment horizontal="center"/>
      <protection/>
    </xf>
    <xf numFmtId="0" fontId="7" fillId="3" borderId="7" xfId="20" applyFont="1" applyFill="1" applyBorder="1" applyAlignment="1">
      <alignment horizontal="center"/>
      <protection/>
    </xf>
    <xf numFmtId="0" fontId="7" fillId="0" borderId="5" xfId="20" applyFont="1" applyBorder="1" applyAlignment="1">
      <alignment horizontal="right"/>
      <protection/>
    </xf>
    <xf numFmtId="165" fontId="7" fillId="0" borderId="7" xfId="20" applyNumberFormat="1" applyFont="1" applyFill="1" applyBorder="1" applyAlignment="1">
      <alignment horizontal="center"/>
      <protection/>
    </xf>
    <xf numFmtId="165" fontId="9" fillId="0" borderId="7" xfId="20" applyNumberFormat="1" applyFont="1" applyFill="1" applyBorder="1" applyAlignment="1">
      <alignment horizontal="center"/>
      <protection/>
    </xf>
    <xf numFmtId="165" fontId="7" fillId="0" borderId="5" xfId="20" applyNumberFormat="1" applyFont="1" applyFill="1" applyBorder="1" applyAlignment="1">
      <alignment horizontal="center"/>
      <protection/>
    </xf>
    <xf numFmtId="165" fontId="9" fillId="0" borderId="5" xfId="20" applyNumberFormat="1" applyFont="1" applyFill="1" applyBorder="1" applyAlignment="1">
      <alignment horizontal="center"/>
      <protection/>
    </xf>
    <xf numFmtId="165" fontId="7" fillId="0" borderId="8" xfId="20" applyNumberFormat="1" applyFont="1" applyFill="1" applyBorder="1" applyAlignment="1">
      <alignment horizontal="center"/>
      <protection/>
    </xf>
    <xf numFmtId="165" fontId="10" fillId="0" borderId="5" xfId="20" applyNumberFormat="1" applyFont="1" applyFill="1" applyBorder="1" applyAlignment="1">
      <alignment horizontal="center"/>
      <protection/>
    </xf>
    <xf numFmtId="0" fontId="7" fillId="0" borderId="9" xfId="20" applyFont="1" applyBorder="1" applyAlignment="1">
      <alignment horizontal="center"/>
      <protection/>
    </xf>
    <xf numFmtId="0" fontId="7" fillId="0" borderId="10" xfId="20" applyFont="1" applyBorder="1" applyAlignment="1">
      <alignment horizontal="center"/>
      <protection/>
    </xf>
    <xf numFmtId="166" fontId="7" fillId="0" borderId="7" xfId="20" applyNumberFormat="1" applyFont="1" applyFill="1" applyBorder="1" applyAlignment="1">
      <alignment horizontal="center" wrapText="1"/>
      <protection/>
    </xf>
    <xf numFmtId="166" fontId="7" fillId="0" borderId="7" xfId="20" applyNumberFormat="1" applyFont="1" applyFill="1" applyBorder="1" applyAlignment="1">
      <alignment horizontal="center"/>
      <protection/>
    </xf>
    <xf numFmtId="166" fontId="9" fillId="0" borderId="7" xfId="20" applyNumberFormat="1" applyFont="1" applyFill="1" applyBorder="1" applyAlignment="1">
      <alignment horizontal="center"/>
      <protection/>
    </xf>
    <xf numFmtId="166" fontId="9" fillId="0" borderId="7" xfId="0" applyNumberFormat="1" applyFont="1" applyBorder="1" applyAlignment="1">
      <alignment horizontal="center"/>
    </xf>
    <xf numFmtId="166" fontId="7" fillId="0" borderId="8" xfId="20" applyNumberFormat="1" applyFont="1" applyFill="1" applyBorder="1" applyAlignment="1">
      <alignment horizontal="center"/>
      <protection/>
    </xf>
    <xf numFmtId="166" fontId="10" fillId="0" borderId="7" xfId="20" applyNumberFormat="1" applyFont="1" applyFill="1" applyBorder="1" applyAlignment="1">
      <alignment horizontal="center"/>
      <protection/>
    </xf>
    <xf numFmtId="0" fontId="10" fillId="0" borderId="6" xfId="20" applyFont="1" applyFill="1" applyBorder="1" applyAlignment="1">
      <alignment horizontal="center"/>
      <protection/>
    </xf>
    <xf numFmtId="0" fontId="7" fillId="0" borderId="6" xfId="20" applyFont="1" applyFill="1" applyBorder="1" applyAlignment="1">
      <alignment horizontal="center"/>
      <protection/>
    </xf>
    <xf numFmtId="16" fontId="9" fillId="0" borderId="6" xfId="20" applyNumberFormat="1" applyFont="1" applyFill="1" applyBorder="1" applyAlignment="1">
      <alignment horizontal="center"/>
      <protection/>
    </xf>
    <xf numFmtId="0" fontId="9" fillId="0" borderId="6" xfId="0" applyFont="1" applyBorder="1" applyAlignment="1">
      <alignment horizontal="center"/>
    </xf>
    <xf numFmtId="0" fontId="9" fillId="0" borderId="6" xfId="20" applyFont="1" applyFill="1" applyBorder="1" applyAlignment="1">
      <alignment horizontal="center"/>
      <protection/>
    </xf>
    <xf numFmtId="0" fontId="11" fillId="0" borderId="7" xfId="20" applyFont="1" applyBorder="1" applyAlignment="1">
      <alignment horizontal="center"/>
      <protection/>
    </xf>
    <xf numFmtId="166" fontId="8" fillId="0" borderId="5" xfId="20" applyNumberFormat="1" applyFont="1" applyFill="1" applyBorder="1" applyAlignment="1">
      <alignment horizontal="center" shrinkToFit="1"/>
      <protection/>
    </xf>
    <xf numFmtId="0" fontId="7" fillId="0" borderId="11" xfId="20" applyFont="1" applyFill="1" applyBorder="1" applyAlignment="1">
      <alignment horizontal="center"/>
      <protection/>
    </xf>
    <xf numFmtId="0" fontId="7" fillId="0" borderId="9" xfId="20" applyFont="1" applyBorder="1" applyAlignment="1">
      <alignment horizontal="right"/>
      <protection/>
    </xf>
    <xf numFmtId="0" fontId="7" fillId="0" borderId="10" xfId="20" applyFont="1" applyBorder="1">
      <alignment/>
      <protection/>
    </xf>
    <xf numFmtId="0" fontId="7" fillId="0" borderId="10" xfId="20" applyFont="1" applyFill="1" applyBorder="1" applyAlignment="1">
      <alignment horizontal="center"/>
      <protection/>
    </xf>
    <xf numFmtId="0" fontId="9" fillId="0" borderId="10" xfId="20" applyFont="1" applyFill="1" applyBorder="1" applyAlignment="1">
      <alignment horizontal="center"/>
      <protection/>
    </xf>
    <xf numFmtId="0" fontId="7" fillId="0" borderId="12" xfId="20" applyFont="1" applyFill="1" applyBorder="1" applyAlignment="1">
      <alignment horizontal="center"/>
      <protection/>
    </xf>
    <xf numFmtId="0" fontId="10" fillId="0" borderId="10" xfId="20" applyFont="1" applyFill="1" applyBorder="1" applyAlignment="1">
      <alignment horizontal="center"/>
      <protection/>
    </xf>
    <xf numFmtId="166" fontId="7" fillId="0" borderId="11" xfId="20" applyNumberFormat="1" applyFont="1" applyFill="1" applyBorder="1" applyAlignment="1">
      <alignment horizontal="center"/>
      <protection/>
    </xf>
    <xf numFmtId="1" fontId="7" fillId="0" borderId="11" xfId="20" applyNumberFormat="1" applyFont="1" applyBorder="1" applyAlignment="1">
      <alignment horizontal="center"/>
      <protection/>
    </xf>
    <xf numFmtId="0" fontId="7" fillId="0" borderId="13" xfId="20" applyFont="1" applyBorder="1" applyAlignment="1">
      <alignment horizontal="right"/>
      <protection/>
    </xf>
    <xf numFmtId="0" fontId="7" fillId="0" borderId="11" xfId="20" applyFont="1" applyBorder="1" applyAlignment="1">
      <alignment horizontal="center"/>
      <protection/>
    </xf>
    <xf numFmtId="17" fontId="7" fillId="3" borderId="11" xfId="20" applyNumberFormat="1" applyFont="1" applyFill="1" applyBorder="1" applyAlignment="1">
      <alignment horizontal="center"/>
      <protection/>
    </xf>
    <xf numFmtId="0" fontId="12" fillId="12" borderId="5" xfId="20" applyFont="1" applyFill="1" applyBorder="1" applyAlignment="1">
      <alignment horizontal="center"/>
      <protection/>
    </xf>
    <xf numFmtId="0" fontId="7" fillId="0" borderId="6" xfId="20" applyFont="1" applyBorder="1" applyAlignment="1">
      <alignment horizontal="center"/>
      <protection/>
    </xf>
    <xf numFmtId="3" fontId="7" fillId="0" borderId="6" xfId="20" applyNumberFormat="1" applyFont="1" applyBorder="1" applyAlignment="1">
      <alignment horizontal="center"/>
      <protection/>
    </xf>
    <xf numFmtId="3" fontId="7" fillId="0" borderId="7" xfId="20" applyNumberFormat="1" applyFont="1" applyFill="1" applyBorder="1" applyAlignment="1">
      <alignment horizontal="center"/>
      <protection/>
    </xf>
    <xf numFmtId="0" fontId="13" fillId="0" borderId="7" xfId="20" applyFont="1" applyBorder="1" applyAlignment="1">
      <alignment horizontal="center"/>
      <protection/>
    </xf>
    <xf numFmtId="0" fontId="14" fillId="0" borderId="0" xfId="20" applyFont="1" applyFill="1" applyAlignment="1">
      <alignment shrinkToFit="1"/>
      <protection/>
    </xf>
    <xf numFmtId="0" fontId="12" fillId="12" borderId="7" xfId="20" applyFont="1" applyFill="1" applyBorder="1" applyAlignment="1">
      <alignment horizontal="center"/>
      <protection/>
    </xf>
    <xf numFmtId="0" fontId="15" fillId="12" borderId="5" xfId="20" applyFont="1" applyFill="1" applyBorder="1" applyAlignment="1">
      <alignment horizontal="center"/>
      <protection/>
    </xf>
    <xf numFmtId="0" fontId="7" fillId="0" borderId="14" xfId="20" applyFont="1" applyBorder="1" applyAlignment="1">
      <alignment horizontal="center"/>
      <protection/>
    </xf>
    <xf numFmtId="0" fontId="15" fillId="12" borderId="7" xfId="20" applyFont="1" applyFill="1" applyBorder="1" applyAlignment="1">
      <alignment horizontal="center"/>
      <protection/>
    </xf>
    <xf numFmtId="2" fontId="7" fillId="0" borderId="11" xfId="20" applyNumberFormat="1" applyFont="1" applyFill="1" applyBorder="1" applyAlignment="1">
      <alignment horizontal="center"/>
      <protection/>
    </xf>
    <xf numFmtId="49" fontId="15" fillId="12" borderId="10" xfId="20" applyNumberFormat="1" applyFont="1" applyFill="1" applyBorder="1" applyAlignment="1">
      <alignment horizontal="center"/>
      <protection/>
    </xf>
    <xf numFmtId="2" fontId="7" fillId="0" borderId="11" xfId="0" applyNumberFormat="1" applyFont="1" applyFill="1" applyBorder="1" applyAlignment="1">
      <alignment horizontal="center"/>
    </xf>
    <xf numFmtId="0" fontId="13" fillId="0" borderId="11" xfId="20" applyFont="1" applyBorder="1" applyAlignment="1">
      <alignment horizontal="center"/>
      <protection/>
    </xf>
    <xf numFmtId="4" fontId="7" fillId="0" borderId="11" xfId="20" applyNumberFormat="1" applyFont="1" applyFill="1" applyBorder="1" applyAlignment="1">
      <alignment horizontal="center"/>
      <protection/>
    </xf>
    <xf numFmtId="1" fontId="7" fillId="0" borderId="7" xfId="20" applyNumberFormat="1" applyFont="1" applyFill="1" applyBorder="1" applyAlignment="1">
      <alignment horizontal="center"/>
      <protection/>
    </xf>
    <xf numFmtId="49" fontId="11" fillId="13" borderId="7" xfId="20" applyNumberFormat="1" applyFont="1" applyFill="1" applyBorder="1" applyAlignment="1">
      <alignment horizontal="center"/>
      <protection/>
    </xf>
    <xf numFmtId="2" fontId="7" fillId="0" borderId="7" xfId="20" applyNumberFormat="1" applyFont="1" applyFill="1" applyBorder="1" applyAlignment="1">
      <alignment horizontal="center"/>
      <protection/>
    </xf>
    <xf numFmtId="4" fontId="7" fillId="0" borderId="7" xfId="20" applyNumberFormat="1" applyFont="1" applyFill="1" applyBorder="1" applyAlignment="1">
      <alignment horizontal="center"/>
      <protection/>
    </xf>
    <xf numFmtId="49" fontId="7" fillId="13" borderId="7" xfId="20" applyNumberFormat="1" applyFont="1" applyFill="1" applyBorder="1" applyAlignment="1">
      <alignment horizontal="center"/>
      <protection/>
    </xf>
    <xf numFmtId="167" fontId="8" fillId="0" borderId="0" xfId="20" applyNumberFormat="1" applyFont="1" applyFill="1" applyAlignment="1">
      <alignment shrinkToFit="1"/>
      <protection/>
    </xf>
    <xf numFmtId="49" fontId="7" fillId="13" borderId="11" xfId="20" applyNumberFormat="1" applyFont="1" applyFill="1" applyBorder="1" applyAlignment="1">
      <alignment horizontal="center"/>
      <protection/>
    </xf>
    <xf numFmtId="49" fontId="11" fillId="13" borderId="0" xfId="20" applyNumberFormat="1" applyFont="1" applyFill="1" applyBorder="1" applyAlignment="1">
      <alignment horizontal="center"/>
      <protection/>
    </xf>
    <xf numFmtId="49" fontId="11" fillId="13" borderId="3" xfId="20" applyNumberFormat="1" applyFont="1" applyFill="1" applyBorder="1" applyAlignment="1">
      <alignment horizontal="center"/>
      <protection/>
    </xf>
    <xf numFmtId="49" fontId="7" fillId="13" borderId="0" xfId="20" applyNumberFormat="1" applyFont="1" applyFill="1" applyBorder="1" applyAlignment="1">
      <alignment horizontal="center"/>
      <protection/>
    </xf>
    <xf numFmtId="49" fontId="7" fillId="13" borderId="10" xfId="20" applyNumberFormat="1" applyFont="1" applyFill="1" applyBorder="1" applyAlignment="1">
      <alignment horizontal="center"/>
      <protection/>
    </xf>
    <xf numFmtId="3" fontId="7" fillId="0" borderId="7" xfId="20" applyNumberFormat="1" applyFont="1" applyBorder="1" applyAlignment="1">
      <alignment horizontal="center"/>
      <protection/>
    </xf>
    <xf numFmtId="1" fontId="7" fillId="0" borderId="7" xfId="20" applyNumberFormat="1" applyFont="1" applyBorder="1" applyAlignment="1">
      <alignment horizontal="center"/>
      <protection/>
    </xf>
    <xf numFmtId="49" fontId="15" fillId="12" borderId="7" xfId="20" applyNumberFormat="1" applyFont="1" applyFill="1" applyBorder="1" applyAlignment="1">
      <alignment horizontal="center"/>
      <protection/>
    </xf>
    <xf numFmtId="49" fontId="15" fillId="12" borderId="11" xfId="20" applyNumberFormat="1" applyFont="1" applyFill="1" applyBorder="1" applyAlignment="1">
      <alignment horizontal="center"/>
      <protection/>
    </xf>
    <xf numFmtId="0" fontId="13" fillId="0" borderId="0" xfId="20" applyFont="1">
      <alignment/>
      <protection/>
    </xf>
    <xf numFmtId="0" fontId="11" fillId="13" borderId="7" xfId="20" applyFont="1" applyFill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0" fontId="16" fillId="0" borderId="0" xfId="20" applyFont="1">
      <alignment/>
      <protection/>
    </xf>
    <xf numFmtId="49" fontId="12" fillId="12" borderId="7" xfId="20" applyNumberFormat="1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wrapText="1" shrinkToFit="1"/>
      <protection/>
    </xf>
    <xf numFmtId="0" fontId="8" fillId="10" borderId="0" xfId="20" applyFont="1" applyFill="1" applyAlignment="1">
      <alignment shrinkToFit="1"/>
      <protection/>
    </xf>
    <xf numFmtId="2" fontId="13" fillId="0" borderId="11" xfId="20" applyNumberFormat="1" applyFont="1" applyFill="1" applyBorder="1" applyAlignment="1">
      <alignment horizontal="center"/>
      <protection/>
    </xf>
    <xf numFmtId="2" fontId="9" fillId="0" borderId="11" xfId="20" applyNumberFormat="1" applyFont="1" applyFill="1" applyBorder="1" applyAlignment="1">
      <alignment horizontal="center"/>
      <protection/>
    </xf>
    <xf numFmtId="2" fontId="11" fillId="0" borderId="11" xfId="20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2" fontId="13" fillId="0" borderId="11" xfId="0" applyNumberFormat="1" applyFont="1" applyFill="1" applyBorder="1" applyAlignment="1">
      <alignment horizontal="center"/>
    </xf>
    <xf numFmtId="3" fontId="7" fillId="0" borderId="3" xfId="20" applyNumberFormat="1" applyFont="1" applyBorder="1" applyAlignment="1">
      <alignment horizontal="center"/>
      <protection/>
    </xf>
    <xf numFmtId="0" fontId="11" fillId="0" borderId="0" xfId="20" applyFont="1">
      <alignment/>
      <protection/>
    </xf>
    <xf numFmtId="2" fontId="11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shrinkToFit="1"/>
    </xf>
    <xf numFmtId="0" fontId="17" fillId="0" borderId="0" xfId="20" applyFont="1" applyFill="1" applyAlignment="1">
      <alignment shrinkToFit="1"/>
      <protection/>
    </xf>
    <xf numFmtId="49" fontId="12" fillId="13" borderId="7" xfId="20" applyNumberFormat="1" applyFont="1" applyFill="1" applyBorder="1" applyAlignment="1">
      <alignment horizontal="center"/>
      <protection/>
    </xf>
    <xf numFmtId="49" fontId="15" fillId="13" borderId="7" xfId="20" applyNumberFormat="1" applyFont="1" applyFill="1" applyBorder="1" applyAlignment="1">
      <alignment horizontal="center"/>
      <protection/>
    </xf>
    <xf numFmtId="49" fontId="15" fillId="13" borderId="11" xfId="20" applyNumberFormat="1" applyFont="1" applyFill="1" applyBorder="1" applyAlignment="1">
      <alignment horizontal="center"/>
      <protection/>
    </xf>
    <xf numFmtId="0" fontId="8" fillId="0" borderId="5" xfId="20" applyFont="1" applyFill="1" applyBorder="1" applyAlignment="1">
      <alignment shrinkToFit="1"/>
      <protection/>
    </xf>
    <xf numFmtId="2" fontId="7" fillId="0" borderId="3" xfId="20" applyNumberFormat="1" applyFont="1" applyFill="1" applyBorder="1" applyAlignment="1">
      <alignment horizontal="center"/>
      <protection/>
    </xf>
    <xf numFmtId="49" fontId="12" fillId="12" borderId="15" xfId="20" applyNumberFormat="1" applyFont="1" applyFill="1" applyBorder="1" applyAlignment="1">
      <alignment horizontal="center"/>
      <protection/>
    </xf>
    <xf numFmtId="4" fontId="7" fillId="0" borderId="3" xfId="20" applyNumberFormat="1" applyFont="1" applyFill="1" applyBorder="1" applyAlignment="1">
      <alignment horizontal="center"/>
      <protection/>
    </xf>
    <xf numFmtId="1" fontId="7" fillId="0" borderId="3" xfId="20" applyNumberFormat="1" applyFont="1" applyFill="1" applyBorder="1" applyAlignment="1">
      <alignment horizontal="center"/>
      <protection/>
    </xf>
    <xf numFmtId="0" fontId="13" fillId="0" borderId="16" xfId="20" applyFont="1" applyBorder="1" applyAlignment="1">
      <alignment horizontal="center"/>
      <protection/>
    </xf>
    <xf numFmtId="0" fontId="7" fillId="0" borderId="17" xfId="20" applyNumberFormat="1" applyFont="1" applyBorder="1" applyAlignment="1">
      <alignment horizontal="center"/>
      <protection/>
    </xf>
    <xf numFmtId="49" fontId="15" fillId="12" borderId="18" xfId="20" applyNumberFormat="1" applyFont="1" applyFill="1" applyBorder="1" applyAlignment="1">
      <alignment horizontal="center"/>
      <protection/>
    </xf>
    <xf numFmtId="0" fontId="13" fillId="0" borderId="19" xfId="20" applyFont="1" applyBorder="1" applyAlignment="1">
      <alignment horizontal="center"/>
      <protection/>
    </xf>
    <xf numFmtId="0" fontId="14" fillId="0" borderId="5" xfId="20" applyFont="1" applyFill="1" applyBorder="1" applyAlignment="1">
      <alignment shrinkToFit="1"/>
      <protection/>
    </xf>
    <xf numFmtId="49" fontId="12" fillId="12" borderId="3" xfId="20" applyNumberFormat="1" applyFont="1" applyFill="1" applyBorder="1" applyAlignment="1">
      <alignment horizontal="center"/>
      <protection/>
    </xf>
    <xf numFmtId="3" fontId="7" fillId="0" borderId="3" xfId="20" applyNumberFormat="1" applyFont="1" applyFill="1" applyBorder="1" applyAlignment="1">
      <alignment horizontal="center"/>
      <protection/>
    </xf>
    <xf numFmtId="49" fontId="11" fillId="0" borderId="0" xfId="20" applyNumberFormat="1" applyFont="1" applyBorder="1" applyAlignment="1">
      <alignment horizontal="center"/>
      <protection/>
    </xf>
    <xf numFmtId="1" fontId="7" fillId="0" borderId="0" xfId="20" applyNumberFormat="1" applyFont="1" applyBorder="1" applyAlignment="1">
      <alignment horizontal="center"/>
      <protection/>
    </xf>
    <xf numFmtId="0" fontId="8" fillId="0" borderId="0" xfId="20" applyFont="1" applyFill="1" applyBorder="1" applyAlignment="1">
      <alignment shrinkToFit="1"/>
      <protection/>
    </xf>
    <xf numFmtId="0" fontId="7" fillId="0" borderId="0" xfId="20" applyFont="1" applyBorder="1">
      <alignment/>
      <protection/>
    </xf>
    <xf numFmtId="0" fontId="7" fillId="0" borderId="20" xfId="20" applyFont="1" applyBorder="1" applyAlignment="1">
      <alignment horizontal="center"/>
      <protection/>
    </xf>
    <xf numFmtId="1" fontId="7" fillId="0" borderId="14" xfId="20" applyNumberFormat="1" applyFont="1" applyFill="1" applyBorder="1" applyAlignment="1">
      <alignment horizontal="center"/>
      <protection/>
    </xf>
    <xf numFmtId="4" fontId="18" fillId="14" borderId="11" xfId="0" applyNumberFormat="1" applyFont="1" applyFill="1" applyBorder="1" applyAlignment="1">
      <alignment horizontal="center"/>
    </xf>
    <xf numFmtId="0" fontId="13" fillId="0" borderId="0" xfId="20" applyFont="1" applyBorder="1" applyAlignment="1">
      <alignment horizontal="center"/>
      <protection/>
    </xf>
    <xf numFmtId="0" fontId="14" fillId="0" borderId="0" xfId="20" applyFont="1" applyFill="1" applyBorder="1" applyAlignment="1">
      <alignment shrinkToFit="1"/>
      <protection/>
    </xf>
    <xf numFmtId="0" fontId="13" fillId="0" borderId="0" xfId="20" applyFont="1" applyBorder="1">
      <alignment/>
      <protection/>
    </xf>
    <xf numFmtId="2" fontId="7" fillId="0" borderId="0" xfId="20" applyNumberFormat="1" applyFont="1" applyAlignment="1">
      <alignment horizontal="center"/>
      <protection/>
    </xf>
    <xf numFmtId="0" fontId="8" fillId="0" borderId="0" xfId="20" applyFont="1" applyFill="1" applyAlignment="1">
      <alignment horizontal="right" shrinkToFit="1"/>
      <protection/>
    </xf>
    <xf numFmtId="1" fontId="7" fillId="0" borderId="0" xfId="20" applyNumberFormat="1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1" fontId="9" fillId="0" borderId="14" xfId="0" applyNumberFormat="1" applyFont="1" applyBorder="1" applyAlignment="1">
      <alignment horizontal="center"/>
    </xf>
    <xf numFmtId="3" fontId="7" fillId="0" borderId="0" xfId="20" applyNumberFormat="1" applyFont="1" applyFill="1" applyBorder="1" applyAlignment="1">
      <alignment horizontal="center"/>
      <protection/>
    </xf>
    <xf numFmtId="4" fontId="7" fillId="0" borderId="0" xfId="20" applyNumberFormat="1" applyFont="1" applyFill="1" applyBorder="1" applyAlignment="1">
      <alignment horizontal="center"/>
      <protection/>
    </xf>
    <xf numFmtId="0" fontId="7" fillId="0" borderId="0" xfId="20" applyNumberFormat="1" applyFont="1" applyAlignment="1">
      <alignment horizontal="center"/>
      <protection/>
    </xf>
    <xf numFmtId="0" fontId="19" fillId="0" borderId="0" xfId="20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20" applyFont="1" applyFill="1">
      <alignment/>
      <protection/>
    </xf>
    <xf numFmtId="0" fontId="17" fillId="15" borderId="0" xfId="20" applyFont="1" applyFill="1" applyAlignment="1">
      <alignment vertical="center"/>
      <protection/>
    </xf>
    <xf numFmtId="0" fontId="17" fillId="15" borderId="0" xfId="20" applyFont="1" applyFill="1" applyAlignment="1">
      <alignment horizontal="center" vertical="center"/>
      <protection/>
    </xf>
    <xf numFmtId="0" fontId="19" fillId="0" borderId="0" xfId="20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20" applyNumberFormat="1" applyFont="1" applyAlignment="1">
      <alignment horizontal="center"/>
      <protection/>
    </xf>
    <xf numFmtId="0" fontId="20" fillId="0" borderId="0" xfId="20" applyFont="1" applyAlignment="1">
      <alignment/>
      <protection/>
    </xf>
    <xf numFmtId="0" fontId="20" fillId="0" borderId="0" xfId="20" applyFont="1">
      <alignment/>
      <protection/>
    </xf>
    <xf numFmtId="0" fontId="20" fillId="0" borderId="0" xfId="0" applyFont="1" applyAlignment="1">
      <alignment horizontal="center"/>
    </xf>
    <xf numFmtId="0" fontId="20" fillId="0" borderId="0" xfId="20" applyFont="1" applyFill="1">
      <alignment/>
      <protection/>
    </xf>
    <xf numFmtId="0" fontId="20" fillId="0" borderId="20" xfId="20" applyFont="1" applyBorder="1" applyAlignment="1">
      <alignment horizontal="center" vertical="center"/>
      <protection/>
    </xf>
    <xf numFmtId="0" fontId="20" fillId="0" borderId="21" xfId="20" applyFont="1" applyBorder="1" applyAlignment="1">
      <alignment horizontal="center" vertical="center"/>
      <protection/>
    </xf>
    <xf numFmtId="0" fontId="20" fillId="0" borderId="21" xfId="20" applyFont="1" applyBorder="1" applyAlignment="1">
      <alignment vertical="center"/>
      <protection/>
    </xf>
    <xf numFmtId="0" fontId="20" fillId="0" borderId="21" xfId="0" applyFont="1" applyBorder="1" applyAlignment="1">
      <alignment horizontal="center" vertical="center"/>
    </xf>
    <xf numFmtId="0" fontId="20" fillId="0" borderId="22" xfId="20" applyFont="1" applyFill="1" applyBorder="1" applyAlignment="1">
      <alignment horizontal="center" vertical="center"/>
      <protection/>
    </xf>
    <xf numFmtId="0" fontId="20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  <xf numFmtId="0" fontId="20" fillId="0" borderId="0" xfId="20" applyFont="1" applyFill="1" applyBorder="1" applyAlignment="1">
      <alignment vertical="center"/>
      <protection/>
    </xf>
    <xf numFmtId="3" fontId="20" fillId="0" borderId="0" xfId="20" applyNumberFormat="1" applyFont="1" applyAlignment="1">
      <alignment horizontal="center" vertical="center"/>
      <protection/>
    </xf>
    <xf numFmtId="2" fontId="8" fillId="0" borderId="0" xfId="20" applyNumberFormat="1" applyFont="1" applyAlignment="1">
      <alignment horizontal="center" vertical="center"/>
      <protection/>
    </xf>
    <xf numFmtId="0" fontId="8" fillId="0" borderId="0" xfId="20" applyFont="1" applyFill="1" applyAlignment="1">
      <alignment horizontal="center" vertical="center"/>
      <protection/>
    </xf>
    <xf numFmtId="0" fontId="19" fillId="0" borderId="0" xfId="20" applyFont="1" applyAlignment="1">
      <alignment vertical="center"/>
      <protection/>
    </xf>
    <xf numFmtId="2" fontId="20" fillId="0" borderId="0" xfId="20" applyNumberFormat="1" applyFont="1" applyAlignment="1">
      <alignment horizontal="center" vertical="center"/>
      <protection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20" applyFont="1" applyAlignment="1">
      <alignment horizontal="center" vertical="center"/>
      <protection/>
    </xf>
    <xf numFmtId="0" fontId="1" fillId="0" borderId="0" xfId="20" applyNumberFormat="1" applyFont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3" fontId="1" fillId="0" borderId="0" xfId="20" applyNumberFormat="1" applyFont="1" applyFill="1" applyAlignment="1">
      <alignment horizontal="center" vertical="center"/>
      <protection/>
    </xf>
    <xf numFmtId="2" fontId="8" fillId="0" borderId="0" xfId="0" applyNumberFormat="1" applyFont="1" applyAlignment="1">
      <alignment horizontal="center" vertical="center"/>
    </xf>
    <xf numFmtId="0" fontId="21" fillId="0" borderId="0" xfId="20" applyFont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2" fontId="20" fillId="0" borderId="0" xfId="0" applyNumberFormat="1" applyFont="1" applyAlignment="1">
      <alignment horizontal="center" vertical="center"/>
    </xf>
    <xf numFmtId="0" fontId="20" fillId="0" borderId="0" xfId="20" applyFont="1" applyAlignment="1">
      <alignment horizontal="center" vertical="center"/>
      <protection/>
    </xf>
    <xf numFmtId="0" fontId="20" fillId="0" borderId="0" xfId="20" applyFont="1" applyFill="1" applyAlignment="1">
      <alignment horizontal="center" vertical="center"/>
      <protection/>
    </xf>
    <xf numFmtId="3" fontId="20" fillId="0" borderId="0" xfId="20" applyNumberFormat="1" applyFont="1" applyFill="1" applyAlignment="1">
      <alignment horizontal="center" vertical="center"/>
      <protection/>
    </xf>
    <xf numFmtId="0" fontId="20" fillId="0" borderId="0" xfId="20" applyFont="1" applyFill="1" applyAlignment="1">
      <alignment vertical="center"/>
      <protection/>
    </xf>
    <xf numFmtId="2" fontId="14" fillId="0" borderId="0" xfId="20" applyNumberFormat="1" applyFont="1" applyAlignment="1">
      <alignment horizontal="center" vertical="center"/>
      <protection/>
    </xf>
    <xf numFmtId="2" fontId="14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20" applyFont="1" applyAlignment="1">
      <alignment vertical="center"/>
      <protection/>
    </xf>
    <xf numFmtId="0" fontId="8" fillId="16" borderId="0" xfId="0" applyFont="1" applyFill="1" applyAlignment="1">
      <alignment horizontal="center" vertical="center"/>
    </xf>
    <xf numFmtId="0" fontId="8" fillId="16" borderId="0" xfId="20" applyFont="1" applyFill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20" fillId="8" borderId="0" xfId="0" applyFont="1" applyFill="1" applyAlignment="1">
      <alignment horizontal="center" vertical="center"/>
    </xf>
    <xf numFmtId="49" fontId="20" fillId="0" borderId="0" xfId="20" applyNumberFormat="1" applyFont="1" applyFill="1" applyAlignment="1">
      <alignment horizontal="center" vertical="center"/>
      <protection/>
    </xf>
    <xf numFmtId="0" fontId="20" fillId="17" borderId="0" xfId="0" applyFont="1" applyFill="1" applyAlignment="1">
      <alignment horizontal="center" vertical="center"/>
    </xf>
    <xf numFmtId="2" fontId="20" fillId="0" borderId="0" xfId="20" applyNumberFormat="1" applyFont="1" applyFill="1" applyAlignment="1">
      <alignment horizontal="center" vertical="center"/>
      <protection/>
    </xf>
    <xf numFmtId="0" fontId="8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18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23" fillId="0" borderId="0" xfId="20" applyFont="1" applyAlignment="1">
      <alignment horizontal="center" vertical="center"/>
      <protection/>
    </xf>
    <xf numFmtId="0" fontId="23" fillId="0" borderId="0" xfId="20" applyFont="1" applyAlignment="1">
      <alignment vertical="center"/>
      <protection/>
    </xf>
    <xf numFmtId="0" fontId="23" fillId="0" borderId="0" xfId="20" applyFont="1" applyFill="1" applyBorder="1" applyAlignment="1">
      <alignment vertical="center"/>
      <protection/>
    </xf>
    <xf numFmtId="0" fontId="23" fillId="0" borderId="0" xfId="20" applyFont="1" applyFill="1" applyAlignment="1">
      <alignment horizontal="center" vertical="center"/>
      <protection/>
    </xf>
    <xf numFmtId="3" fontId="23" fillId="0" borderId="0" xfId="20" applyNumberFormat="1" applyFont="1" applyFill="1" applyAlignment="1">
      <alignment horizontal="center" vertical="center"/>
      <protection/>
    </xf>
    <xf numFmtId="2" fontId="23" fillId="0" borderId="0" xfId="20" applyNumberFormat="1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23" fillId="0" borderId="0" xfId="20" applyFont="1" applyFill="1" applyAlignment="1">
      <alignment vertical="center"/>
      <protection/>
    </xf>
    <xf numFmtId="0" fontId="24" fillId="0" borderId="0" xfId="0" applyFont="1" applyFill="1" applyAlignment="1">
      <alignment horizontal="center" vertical="center"/>
    </xf>
    <xf numFmtId="0" fontId="23" fillId="0" borderId="0" xfId="20" applyFont="1" applyAlignment="1">
      <alignment horizontal="center"/>
      <protection/>
    </xf>
    <xf numFmtId="0" fontId="23" fillId="0" borderId="0" xfId="20" applyFont="1">
      <alignment/>
      <protection/>
    </xf>
    <xf numFmtId="0" fontId="23" fillId="0" borderId="0" xfId="20" applyFont="1" applyFill="1" applyBorder="1">
      <alignment/>
      <protection/>
    </xf>
    <xf numFmtId="0" fontId="23" fillId="0" borderId="0" xfId="20" applyFont="1" applyFill="1" applyAlignment="1">
      <alignment horizontal="center"/>
      <protection/>
    </xf>
    <xf numFmtId="3" fontId="23" fillId="0" borderId="0" xfId="20" applyNumberFormat="1" applyFont="1" applyFill="1" applyAlignment="1">
      <alignment horizontal="center"/>
      <protection/>
    </xf>
    <xf numFmtId="2" fontId="23" fillId="0" borderId="0" xfId="20" applyNumberFormat="1" applyFont="1" applyFill="1" applyAlignment="1">
      <alignment horizontal="center"/>
      <protection/>
    </xf>
    <xf numFmtId="0" fontId="23" fillId="0" borderId="0" xfId="0" applyFont="1" applyFill="1" applyAlignment="1">
      <alignment horizontal="center"/>
    </xf>
    <xf numFmtId="0" fontId="22" fillId="0" borderId="0" xfId="20" applyFont="1">
      <alignment/>
      <protection/>
    </xf>
    <xf numFmtId="0" fontId="23" fillId="0" borderId="0" xfId="20" applyFont="1" applyFill="1">
      <alignment/>
      <protection/>
    </xf>
    <xf numFmtId="0" fontId="24" fillId="0" borderId="0" xfId="20" applyFont="1" applyFill="1" applyAlignment="1">
      <alignment horizontal="center"/>
      <protection/>
    </xf>
    <xf numFmtId="3" fontId="20" fillId="0" borderId="0" xfId="20" applyNumberFormat="1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23" xfId="20" applyNumberFormat="1" applyFont="1" applyBorder="1" applyAlignment="1">
      <alignment horizontal="center"/>
      <protection/>
    </xf>
    <xf numFmtId="2" fontId="1" fillId="0" borderId="23" xfId="20" applyNumberFormat="1" applyFont="1" applyBorder="1" applyAlignment="1">
      <alignment horizontal="center"/>
      <protection/>
    </xf>
    <xf numFmtId="49" fontId="20" fillId="0" borderId="0" xfId="20" applyNumberFormat="1" applyFont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0" fontId="14" fillId="0" borderId="0" xfId="20" applyFont="1">
      <alignment/>
      <protection/>
    </xf>
    <xf numFmtId="0" fontId="20" fillId="0" borderId="0" xfId="0" applyFont="1" applyFill="1" applyBorder="1" applyAlignment="1">
      <alignment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2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 applyAlignment="1">
      <alignment/>
      <protection/>
    </xf>
    <xf numFmtId="0" fontId="8" fillId="0" borderId="0" xfId="20" applyNumberFormat="1" applyFont="1" applyFill="1" applyAlignment="1">
      <alignment horizontal="center"/>
      <protection/>
    </xf>
    <xf numFmtId="0" fontId="8" fillId="0" borderId="0" xfId="20" applyFont="1" applyFill="1" applyAlignment="1">
      <alignment/>
      <protection/>
    </xf>
    <xf numFmtId="0" fontId="23" fillId="0" borderId="0" xfId="20" applyFont="1" applyAlignment="1">
      <alignment/>
      <protection/>
    </xf>
    <xf numFmtId="0" fontId="20" fillId="0" borderId="0" xfId="20" applyFont="1" applyFill="1" applyAlignment="1">
      <alignment/>
      <protection/>
    </xf>
    <xf numFmtId="0" fontId="19" fillId="0" borderId="0" xfId="20" applyFont="1" applyAlignment="1">
      <alignment horizontal="right"/>
      <protection/>
    </xf>
    <xf numFmtId="0" fontId="20" fillId="0" borderId="0" xfId="20" applyFont="1" applyBorder="1" applyAlignment="1">
      <alignment horizontal="center"/>
      <protection/>
    </xf>
    <xf numFmtId="0" fontId="19" fillId="0" borderId="0" xfId="20" applyFont="1" applyFill="1" applyBorder="1">
      <alignment/>
      <protection/>
    </xf>
    <xf numFmtId="0" fontId="20" fillId="0" borderId="23" xfId="20" applyNumberFormat="1" applyFont="1" applyBorder="1" applyAlignment="1">
      <alignment horizontal="center"/>
      <protection/>
    </xf>
    <xf numFmtId="0" fontId="17" fillId="19" borderId="0" xfId="20" applyFont="1" applyFill="1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Fill="1">
      <alignment/>
      <protection/>
    </xf>
    <xf numFmtId="0" fontId="20" fillId="0" borderId="0" xfId="20" applyFont="1" applyAlignment="1">
      <alignment horizontal="center" wrapText="1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Alignment="1">
      <alignment/>
      <protection/>
    </xf>
    <xf numFmtId="0" fontId="20" fillId="0" borderId="0" xfId="20" applyFont="1">
      <alignment/>
      <protection/>
    </xf>
    <xf numFmtId="0" fontId="1" fillId="0" borderId="23" xfId="20" applyNumberFormat="1" applyFont="1" applyBorder="1" applyAlignment="1">
      <alignment horizontal="center"/>
      <protection/>
    </xf>
    <xf numFmtId="49" fontId="19" fillId="0" borderId="0" xfId="20" applyNumberFormat="1" applyFont="1" applyAlignment="1">
      <alignment horizontal="center"/>
      <protection/>
    </xf>
    <xf numFmtId="0" fontId="20" fillId="0" borderId="21" xfId="20" applyFont="1" applyBorder="1" applyAlignment="1">
      <alignment horizontal="center"/>
      <protection/>
    </xf>
    <xf numFmtId="0" fontId="20" fillId="0" borderId="3" xfId="20" applyFont="1" applyBorder="1" applyAlignment="1">
      <alignment horizontal="center"/>
      <protection/>
    </xf>
    <xf numFmtId="0" fontId="20" fillId="0" borderId="1" xfId="20" applyFont="1" applyBorder="1" applyAlignment="1">
      <alignment horizontal="center"/>
      <protection/>
    </xf>
    <xf numFmtId="0" fontId="20" fillId="0" borderId="2" xfId="20" applyFont="1" applyBorder="1" applyAlignment="1">
      <alignment horizontal="center"/>
      <protection/>
    </xf>
    <xf numFmtId="0" fontId="20" fillId="0" borderId="9" xfId="20" applyFont="1" applyBorder="1" applyAlignment="1">
      <alignment horizontal="center"/>
      <protection/>
    </xf>
    <xf numFmtId="0" fontId="20" fillId="0" borderId="13" xfId="20" applyFont="1" applyBorder="1" applyAlignment="1">
      <alignment horizontal="center"/>
      <protection/>
    </xf>
    <xf numFmtId="0" fontId="20" fillId="0" borderId="10" xfId="20" applyFont="1" applyBorder="1" applyAlignment="1">
      <alignment horizontal="center"/>
      <protection/>
    </xf>
    <xf numFmtId="0" fontId="20" fillId="10" borderId="0" xfId="20" applyFont="1" applyFill="1" applyAlignment="1">
      <alignment horizontal="center"/>
      <protection/>
    </xf>
    <xf numFmtId="0" fontId="20" fillId="3" borderId="0" xfId="20" applyFont="1" applyFill="1" applyAlignment="1">
      <alignment horizontal="center"/>
      <protection/>
    </xf>
    <xf numFmtId="0" fontId="20" fillId="20" borderId="0" xfId="20" applyFont="1" applyFill="1" applyAlignment="1">
      <alignment horizontal="center"/>
      <protection/>
    </xf>
    <xf numFmtId="0" fontId="20" fillId="11" borderId="0" xfId="20" applyFont="1" applyFill="1" applyAlignment="1">
      <alignment horizontal="center"/>
      <protection/>
    </xf>
    <xf numFmtId="0" fontId="20" fillId="21" borderId="0" xfId="20" applyFont="1" applyFill="1" applyAlignment="1">
      <alignment horizontal="center"/>
      <protection/>
    </xf>
    <xf numFmtId="0" fontId="20" fillId="7" borderId="0" xfId="20" applyFont="1" applyFill="1" applyAlignment="1">
      <alignment horizontal="center"/>
      <protection/>
    </xf>
    <xf numFmtId="0" fontId="17" fillId="22" borderId="0" xfId="20" applyFont="1" applyFill="1" applyAlignment="1">
      <alignment horizontal="center"/>
      <protection/>
    </xf>
    <xf numFmtId="0" fontId="20" fillId="23" borderId="0" xfId="20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24" borderId="0" xfId="20" applyNumberFormat="1" applyFont="1" applyFill="1" applyAlignment="1">
      <alignment horizontal="center"/>
      <protection/>
    </xf>
    <xf numFmtId="0" fontId="20" fillId="0" borderId="0" xfId="0" applyFont="1" applyFill="1" applyAlignment="1">
      <alignment/>
    </xf>
    <xf numFmtId="0" fontId="20" fillId="20" borderId="0" xfId="0" applyFont="1" applyFill="1" applyAlignment="1">
      <alignment horizontal="center"/>
    </xf>
    <xf numFmtId="0" fontId="20" fillId="11" borderId="0" xfId="0" applyFont="1" applyFill="1" applyAlignment="1">
      <alignment horizontal="center"/>
    </xf>
    <xf numFmtId="0" fontId="20" fillId="21" borderId="0" xfId="0" applyFont="1" applyFill="1" applyAlignment="1">
      <alignment horizontal="center"/>
    </xf>
    <xf numFmtId="0" fontId="20" fillId="23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0" fontId="20" fillId="0" borderId="0" xfId="20" applyNumberFormat="1" applyFont="1" applyFill="1" applyAlignment="1">
      <alignment horizontal="center"/>
      <protection/>
    </xf>
    <xf numFmtId="0" fontId="17" fillId="0" borderId="0" xfId="20" applyFont="1" applyFill="1" applyAlignment="1">
      <alignment horizontal="center"/>
      <protection/>
    </xf>
    <xf numFmtId="0" fontId="20" fillId="0" borderId="0" xfId="0" applyNumberFormat="1" applyFont="1" applyAlignment="1">
      <alignment horizontal="center"/>
    </xf>
    <xf numFmtId="0" fontId="20" fillId="3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6" fillId="0" borderId="0" xfId="20">
      <alignment/>
      <protection/>
    </xf>
    <xf numFmtId="0" fontId="6" fillId="0" borderId="0" xfId="20" applyFont="1">
      <alignment/>
      <protection/>
    </xf>
    <xf numFmtId="0" fontId="26" fillId="0" borderId="0" xfId="20" applyFont="1">
      <alignment/>
      <protection/>
    </xf>
    <xf numFmtId="0" fontId="6" fillId="0" borderId="0" xfId="20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27" fillId="0" borderId="0" xfId="20" applyFont="1">
      <alignment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6" fillId="0" borderId="0" xfId="20" applyAlignment="1">
      <alignment vertical="center"/>
      <protection/>
    </xf>
    <xf numFmtId="0" fontId="29" fillId="0" borderId="0" xfId="20" applyFont="1">
      <alignment/>
      <protection/>
    </xf>
    <xf numFmtId="0" fontId="30" fillId="0" borderId="0" xfId="20" applyFont="1" applyAlignment="1">
      <alignment horizontal="center"/>
      <protection/>
    </xf>
    <xf numFmtId="0" fontId="3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NumberFormat="1" applyFont="1" applyBorder="1" applyAlignment="1">
      <alignment horizontal="center"/>
      <protection/>
    </xf>
    <xf numFmtId="2" fontId="0" fillId="0" borderId="0" xfId="20" applyNumberFormat="1" applyFont="1" applyBorder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31" fillId="0" borderId="0" xfId="20" applyFont="1">
      <alignment/>
      <protection/>
    </xf>
    <xf numFmtId="0" fontId="32" fillId="0" borderId="0" xfId="20" applyFont="1" applyAlignment="1">
      <alignment horizontal="center"/>
      <protection/>
    </xf>
    <xf numFmtId="0" fontId="32" fillId="0" borderId="0" xfId="20" applyFont="1">
      <alignment/>
      <protection/>
    </xf>
    <xf numFmtId="0" fontId="31" fillId="0" borderId="0" xfId="20" applyFont="1" applyAlignment="1">
      <alignment horizontal="center"/>
      <protection/>
    </xf>
    <xf numFmtId="0" fontId="0" fillId="0" borderId="23" xfId="20" applyNumberFormat="1" applyFont="1" applyBorder="1" applyAlignment="1">
      <alignment horizontal="center"/>
      <protection/>
    </xf>
    <xf numFmtId="2" fontId="0" fillId="0" borderId="23" xfId="20" applyNumberFormat="1" applyFont="1" applyBorder="1" applyAlignment="1">
      <alignment horizontal="center"/>
      <protection/>
    </xf>
    <xf numFmtId="2" fontId="0" fillId="0" borderId="0" xfId="20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20" applyNumberFormat="1" applyFont="1" applyAlignment="1">
      <alignment horizontal="center"/>
      <protection/>
    </xf>
    <xf numFmtId="0" fontId="0" fillId="0" borderId="20" xfId="20" applyNumberFormat="1" applyFont="1" applyBorder="1" applyAlignment="1">
      <alignment horizontal="center"/>
      <protection/>
    </xf>
    <xf numFmtId="0" fontId="0" fillId="0" borderId="21" xfId="20" applyNumberFormat="1" applyFont="1" applyBorder="1" applyAlignment="1">
      <alignment horizontal="center"/>
      <protection/>
    </xf>
    <xf numFmtId="2" fontId="0" fillId="0" borderId="22" xfId="20" applyNumberFormat="1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2" fontId="6" fillId="0" borderId="0" xfId="20" applyNumberFormat="1" applyFont="1" applyAlignment="1">
      <alignment horizontal="center"/>
      <protection/>
    </xf>
    <xf numFmtId="0" fontId="0" fillId="0" borderId="0" xfId="20" applyFont="1" applyAlignment="1">
      <alignment/>
      <protection/>
    </xf>
    <xf numFmtId="0" fontId="0" fillId="0" borderId="22" xfId="20" applyFont="1" applyBorder="1" applyAlignment="1">
      <alignment horizontal="center" vertical="center"/>
      <protection/>
    </xf>
    <xf numFmtId="0" fontId="28" fillId="25" borderId="0" xfId="20" applyFont="1" applyFill="1" applyBorder="1" applyAlignment="1">
      <alignment horizontal="center" vertical="center"/>
      <protection/>
    </xf>
    <xf numFmtId="1" fontId="32" fillId="0" borderId="0" xfId="20" applyNumberFormat="1" applyFont="1" applyAlignment="1">
      <alignment horizontal="center"/>
      <protection/>
    </xf>
    <xf numFmtId="2" fontId="0" fillId="0" borderId="0" xfId="0" applyNumberFormat="1" applyFont="1" applyAlignment="1">
      <alignment horizontal="center"/>
    </xf>
    <xf numFmtId="0" fontId="32" fillId="0" borderId="0" xfId="20" applyFont="1" applyBorder="1" applyAlignment="1">
      <alignment horizontal="center"/>
      <protection/>
    </xf>
    <xf numFmtId="2" fontId="32" fillId="0" borderId="0" xfId="20" applyNumberFormat="1" applyFont="1" applyAlignment="1">
      <alignment horizontal="center"/>
      <protection/>
    </xf>
    <xf numFmtId="0" fontId="30" fillId="0" borderId="20" xfId="20" applyNumberFormat="1" applyFont="1" applyBorder="1" applyAlignment="1">
      <alignment horizontal="center"/>
      <protection/>
    </xf>
    <xf numFmtId="0" fontId="30" fillId="0" borderId="21" xfId="20" applyNumberFormat="1" applyFont="1" applyBorder="1" applyAlignment="1">
      <alignment horizontal="center"/>
      <protection/>
    </xf>
    <xf numFmtId="2" fontId="30" fillId="0" borderId="22" xfId="20" applyNumberFormat="1" applyFont="1" applyBorder="1" applyAlignment="1">
      <alignment horizontal="center"/>
      <protection/>
    </xf>
    <xf numFmtId="0" fontId="6" fillId="3" borderId="0" xfId="20" applyFill="1">
      <alignment/>
      <protection/>
    </xf>
    <xf numFmtId="0" fontId="33" fillId="3" borderId="14" xfId="0" applyFont="1" applyFill="1" applyBorder="1" applyAlignment="1">
      <alignment/>
    </xf>
    <xf numFmtId="0" fontId="33" fillId="3" borderId="14" xfId="0" applyFont="1" applyFill="1" applyBorder="1" applyAlignment="1">
      <alignment horizontal="center"/>
    </xf>
    <xf numFmtId="0" fontId="3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49" fontId="34" fillId="0" borderId="14" xfId="0" applyNumberFormat="1" applyFont="1" applyBorder="1" applyAlignment="1">
      <alignment horizontal="right"/>
    </xf>
    <xf numFmtId="0" fontId="34" fillId="0" borderId="14" xfId="0" applyNumberFormat="1" applyFont="1" applyBorder="1" applyAlignment="1">
      <alignment/>
    </xf>
    <xf numFmtId="0" fontId="34" fillId="0" borderId="14" xfId="0" applyNumberFormat="1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49" fontId="34" fillId="0" borderId="14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7" fillId="0" borderId="7" xfId="20" applyFont="1" applyFill="1" applyBorder="1" applyAlignment="1">
      <alignment horizontal="center"/>
      <protection/>
    </xf>
    <xf numFmtId="0" fontId="25" fillId="25" borderId="14" xfId="20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25" fillId="25" borderId="20" xfId="20" applyFont="1" applyFill="1" applyBorder="1" applyAlignment="1">
      <alignment vertical="center"/>
      <protection/>
    </xf>
    <xf numFmtId="0" fontId="28" fillId="26" borderId="0" xfId="20" applyFont="1" applyFill="1" applyBorder="1" applyAlignment="1">
      <alignment horizontal="center" vertical="center"/>
      <protection/>
    </xf>
    <xf numFmtId="0" fontId="28" fillId="25" borderId="0" xfId="20" applyFont="1" applyFill="1" applyBorder="1" applyAlignment="1">
      <alignment horizontal="center" vertical="center"/>
      <protection/>
    </xf>
    <xf numFmtId="0" fontId="33" fillId="3" borderId="14" xfId="0" applyFont="1" applyFill="1" applyBorder="1" applyAlignment="1">
      <alignment horizontal="center"/>
    </xf>
  </cellXfs>
  <cellStyles count="24">
    <cellStyle name="Normal" xfId="0"/>
    <cellStyle name="1er" xfId="15"/>
    <cellStyle name="2 eme bleu" xfId="16"/>
    <cellStyle name="2eme bleu" xfId="17"/>
    <cellStyle name="3eme orange" xfId="18"/>
    <cellStyle name="3emes" xfId="19"/>
    <cellStyle name="Excel Built-in Normal" xfId="20"/>
    <cellStyle name="finale jaune" xfId="21"/>
    <cellStyle name="gras" xfId="22"/>
    <cellStyle name="gris" xfId="23"/>
    <cellStyle name="Heading 3" xfId="24"/>
    <cellStyle name="Heading1" xfId="25"/>
    <cellStyle name="Comma" xfId="26"/>
    <cellStyle name="Comma [0]" xfId="27"/>
    <cellStyle name="Currency" xfId="28"/>
    <cellStyle name="Currency [0]" xfId="29"/>
    <cellStyle name="moy sup 200" xfId="30"/>
    <cellStyle name="perf vert" xfId="31"/>
    <cellStyle name="Percent" xfId="32"/>
    <cellStyle name="Result" xfId="33"/>
    <cellStyle name="Result2" xfId="34"/>
    <cellStyle name="Sans nom1" xfId="35"/>
    <cellStyle name="Sans nom2" xfId="36"/>
    <cellStyle name="violet" xfId="37"/>
  </cellStyles>
  <dxfs count="11">
    <dxf>
      <font>
        <b val="0"/>
        <sz val="11"/>
        <color rgb="FFFF0000"/>
      </font>
      <border/>
    </dxf>
    <dxf>
      <font>
        <b val="0"/>
        <sz val="11"/>
        <color rgb="FF000000"/>
      </font>
      <border/>
    </dxf>
    <dxf>
      <font>
        <b val="0"/>
        <sz val="11"/>
        <color rgb="FF000000"/>
      </font>
      <fill>
        <patternFill patternType="solid">
          <fgColor rgb="FFC0C0C0"/>
          <bgColor rgb="FFCCCCCC"/>
        </patternFill>
      </fill>
      <border/>
    </dxf>
    <dxf>
      <font>
        <b val="0"/>
        <sz val="11"/>
        <color rgb="FF000000"/>
      </font>
      <fill>
        <patternFill patternType="solid">
          <fgColor rgb="FFFFFF38"/>
          <bgColor rgb="FFFFFF66"/>
        </patternFill>
      </fill>
      <border/>
    </dxf>
    <dxf>
      <font>
        <b val="0"/>
        <sz val="11"/>
        <color rgb="FF000000"/>
      </font>
      <fill>
        <patternFill patternType="solid">
          <fgColor rgb="FFFF950E"/>
          <bgColor rgb="FFFF9900"/>
        </patternFill>
      </fill>
      <border/>
    </dxf>
    <dxf>
      <font>
        <b val="0"/>
        <sz val="11"/>
        <color rgb="FF000000"/>
      </font>
      <fill>
        <patternFill patternType="solid">
          <fgColor rgb="FFCCFFFF"/>
          <bgColor rgb="FFCFE7F5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FFD320"/>
        </patternFill>
      </fill>
      <border/>
    </dxf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  <dxf>
      <font>
        <b val="0"/>
        <sz val="11"/>
        <color rgb="FF000000"/>
      </font>
      <fill>
        <patternFill patternType="solid">
          <fgColor rgb="FFFFFF38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00FF00"/>
          <bgColor rgb="FF00FF66"/>
        </patternFill>
      </fill>
      <border/>
    </dxf>
    <dxf>
      <font>
        <b val="0"/>
        <sz val="11"/>
        <color rgb="FF000000"/>
      </font>
      <fill>
        <patternFill patternType="solid">
          <fgColor rgb="FFC0C0C0"/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FFD320"/>
      <rgbColor rgb="00FFCC00"/>
      <rgbColor rgb="00FF9900"/>
      <rgbColor rgb="00FF950E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6">
      <selection activeCell="A11" sqref="A11"/>
    </sheetView>
  </sheetViews>
  <sheetFormatPr defaultColWidth="10.50390625" defaultRowHeight="14.25"/>
  <sheetData>
    <row r="1" ht="14.25">
      <c r="A1" s="1" t="s">
        <v>0</v>
      </c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 t="s">
        <v>5</v>
      </c>
    </row>
    <row r="8" ht="14.25">
      <c r="A8" s="1" t="s">
        <v>6</v>
      </c>
    </row>
    <row r="9" ht="14.25">
      <c r="A9" s="1" t="s">
        <v>7</v>
      </c>
    </row>
    <row r="10" ht="14.25">
      <c r="A10" s="1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145"/>
  <sheetViews>
    <sheetView tabSelected="1" workbookViewId="0" topLeftCell="A1">
      <pane xSplit="3" ySplit="10" topLeftCell="AT11" activePane="bottomRight" state="frozen"/>
      <selection pane="topLeft" activeCell="A1" sqref="A1"/>
      <selection pane="topRight" activeCell="AR1" sqref="AR1"/>
      <selection pane="bottomLeft" activeCell="A65" sqref="A65"/>
      <selection pane="bottomRight" activeCell="AV125" sqref="AV125"/>
    </sheetView>
  </sheetViews>
  <sheetFormatPr defaultColWidth="11.00390625" defaultRowHeight="12.75" customHeight="1"/>
  <cols>
    <col min="1" max="1" width="8.125" style="2" customWidth="1"/>
    <col min="2" max="2" width="13.375" style="2" customWidth="1"/>
    <col min="3" max="3" width="3.375" style="2" customWidth="1"/>
    <col min="4" max="45" width="9.25390625" style="2" customWidth="1"/>
    <col min="46" max="46" width="10.875" style="2" customWidth="1"/>
    <col min="47" max="47" width="10.50390625" style="2" customWidth="1"/>
    <col min="48" max="102" width="0" style="2" hidden="1" customWidth="1"/>
    <col min="103" max="103" width="9.25390625" style="2" customWidth="1"/>
    <col min="104" max="104" width="7.875" style="2" customWidth="1"/>
    <col min="105" max="105" width="60.125" style="3" customWidth="1"/>
    <col min="106" max="106" width="12.75390625" style="2" customWidth="1"/>
    <col min="107" max="107" width="2.125" style="2" customWidth="1"/>
    <col min="108" max="108" width="8.625" style="2" customWidth="1"/>
    <col min="109" max="109" width="2.25390625" style="2" customWidth="1"/>
    <col min="110" max="110" width="9.125" style="2" customWidth="1"/>
    <col min="111" max="255" width="9.875" style="2" customWidth="1"/>
    <col min="256" max="16384" width="10.50390625" style="0" customWidth="1"/>
  </cols>
  <sheetData>
    <row r="1" ht="12.75" customHeight="1">
      <c r="A1" s="2" t="s">
        <v>9</v>
      </c>
    </row>
    <row r="4" spans="1:110" ht="12.75" customHeight="1">
      <c r="A4" s="4"/>
      <c r="B4" s="5" t="s">
        <v>10</v>
      </c>
      <c r="C4" s="6"/>
      <c r="D4" s="7" t="s">
        <v>11</v>
      </c>
      <c r="E4" s="7" t="s">
        <v>12</v>
      </c>
      <c r="F4" s="8" t="s">
        <v>11</v>
      </c>
      <c r="G4" s="9" t="s">
        <v>11</v>
      </c>
      <c r="H4" s="10" t="s">
        <v>13</v>
      </c>
      <c r="I4" s="9" t="s">
        <v>14</v>
      </c>
      <c r="J4" s="7" t="s">
        <v>11</v>
      </c>
      <c r="K4" s="7" t="s">
        <v>15</v>
      </c>
      <c r="L4" s="7" t="s">
        <v>11</v>
      </c>
      <c r="M4" s="7" t="s">
        <v>11</v>
      </c>
      <c r="N4" s="7" t="s">
        <v>12</v>
      </c>
      <c r="O4" s="7" t="s">
        <v>15</v>
      </c>
      <c r="P4" s="7" t="s">
        <v>16</v>
      </c>
      <c r="Q4" s="7" t="s">
        <v>11</v>
      </c>
      <c r="R4" s="7" t="s">
        <v>11</v>
      </c>
      <c r="S4" s="9" t="s">
        <v>17</v>
      </c>
      <c r="T4" s="7" t="s">
        <v>12</v>
      </c>
      <c r="U4" s="8" t="s">
        <v>11</v>
      </c>
      <c r="V4" s="7" t="s">
        <v>11</v>
      </c>
      <c r="W4" s="7" t="s">
        <v>16</v>
      </c>
      <c r="X4" s="7" t="s">
        <v>16</v>
      </c>
      <c r="Y4" s="7" t="s">
        <v>11</v>
      </c>
      <c r="Z4" s="7" t="s">
        <v>18</v>
      </c>
      <c r="AA4" s="7" t="s">
        <v>19</v>
      </c>
      <c r="AB4" s="7" t="s">
        <v>11</v>
      </c>
      <c r="AC4" s="7" t="s">
        <v>11</v>
      </c>
      <c r="AD4" s="7" t="s">
        <v>16</v>
      </c>
      <c r="AE4" s="7" t="s">
        <v>15</v>
      </c>
      <c r="AF4" s="7" t="s">
        <v>20</v>
      </c>
      <c r="AG4" s="7" t="s">
        <v>12</v>
      </c>
      <c r="AH4" s="7" t="s">
        <v>12</v>
      </c>
      <c r="AI4" s="7" t="s">
        <v>12</v>
      </c>
      <c r="AJ4" s="11" t="s">
        <v>15</v>
      </c>
      <c r="AK4" s="7" t="s">
        <v>21</v>
      </c>
      <c r="AL4" s="7" t="s">
        <v>22</v>
      </c>
      <c r="AM4" s="7" t="s">
        <v>12</v>
      </c>
      <c r="AN4" s="9" t="s">
        <v>11</v>
      </c>
      <c r="AO4" s="7" t="s">
        <v>11</v>
      </c>
      <c r="AP4" s="9" t="s">
        <v>23</v>
      </c>
      <c r="AQ4" s="7" t="s">
        <v>12</v>
      </c>
      <c r="AR4" s="9" t="s">
        <v>11</v>
      </c>
      <c r="AS4" s="9" t="s">
        <v>11</v>
      </c>
      <c r="AT4" s="9" t="s">
        <v>24</v>
      </c>
      <c r="AU4" s="9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12" t="s">
        <v>11</v>
      </c>
      <c r="BV4" s="12" t="s">
        <v>25</v>
      </c>
      <c r="BW4" s="12" t="s">
        <v>26</v>
      </c>
      <c r="BX4" s="12" t="s">
        <v>27</v>
      </c>
      <c r="BY4" s="12" t="s">
        <v>28</v>
      </c>
      <c r="BZ4" s="12" t="s">
        <v>29</v>
      </c>
      <c r="CA4" s="12" t="s">
        <v>11</v>
      </c>
      <c r="CB4" s="13" t="s">
        <v>11</v>
      </c>
      <c r="CC4" s="12" t="s">
        <v>12</v>
      </c>
      <c r="CD4" s="12" t="s">
        <v>12</v>
      </c>
      <c r="CE4" s="12" t="s">
        <v>11</v>
      </c>
      <c r="CF4" s="12" t="s">
        <v>16</v>
      </c>
      <c r="CG4" s="12" t="s">
        <v>15</v>
      </c>
      <c r="CH4" s="12" t="s">
        <v>30</v>
      </c>
      <c r="CI4" s="12" t="s">
        <v>25</v>
      </c>
      <c r="CJ4" s="12" t="s">
        <v>31</v>
      </c>
      <c r="CK4" s="12" t="s">
        <v>11</v>
      </c>
      <c r="CL4" s="12" t="s">
        <v>15</v>
      </c>
      <c r="CM4" s="12" t="s">
        <v>32</v>
      </c>
      <c r="CN4" s="12" t="s">
        <v>11</v>
      </c>
      <c r="CO4" s="12" t="s">
        <v>15</v>
      </c>
      <c r="CP4" s="12" t="s">
        <v>33</v>
      </c>
      <c r="CQ4" s="12" t="s">
        <v>30</v>
      </c>
      <c r="CR4" s="12" t="s">
        <v>34</v>
      </c>
      <c r="CS4" s="12" t="s">
        <v>34</v>
      </c>
      <c r="CT4" s="12" t="s">
        <v>11</v>
      </c>
      <c r="CU4" s="12" t="s">
        <v>11</v>
      </c>
      <c r="CV4" s="12" t="s">
        <v>35</v>
      </c>
      <c r="CW4" s="12" t="s">
        <v>36</v>
      </c>
      <c r="CX4" s="13" t="s">
        <v>37</v>
      </c>
      <c r="CY4" s="4"/>
      <c r="CZ4" s="14"/>
      <c r="DB4" s="15"/>
      <c r="DD4" s="16"/>
      <c r="DF4" s="17" t="s">
        <v>38</v>
      </c>
    </row>
    <row r="5" spans="1:110" ht="12.75" customHeight="1">
      <c r="A5" s="18" t="s">
        <v>39</v>
      </c>
      <c r="B5" s="18"/>
      <c r="C5" s="19"/>
      <c r="D5" s="20"/>
      <c r="E5" s="20" t="s">
        <v>40</v>
      </c>
      <c r="F5" s="21"/>
      <c r="G5" s="20"/>
      <c r="H5" s="20" t="s">
        <v>41</v>
      </c>
      <c r="I5" s="20"/>
      <c r="J5" s="20"/>
      <c r="K5" s="20"/>
      <c r="L5" s="20"/>
      <c r="M5" s="20"/>
      <c r="N5" s="20" t="s">
        <v>40</v>
      </c>
      <c r="O5" s="20"/>
      <c r="P5" s="20"/>
      <c r="Q5" s="20"/>
      <c r="R5" s="20"/>
      <c r="S5" s="20" t="s">
        <v>40</v>
      </c>
      <c r="T5" s="20" t="s">
        <v>40</v>
      </c>
      <c r="U5" s="22"/>
      <c r="V5" s="20"/>
      <c r="W5" s="20"/>
      <c r="X5" s="20"/>
      <c r="Y5" s="20"/>
      <c r="Z5" s="20" t="s">
        <v>42</v>
      </c>
      <c r="AA5" s="20"/>
      <c r="AB5" s="20"/>
      <c r="AC5" s="20"/>
      <c r="AD5" s="20"/>
      <c r="AE5" s="20"/>
      <c r="AF5" s="20" t="s">
        <v>43</v>
      </c>
      <c r="AG5" s="20" t="s">
        <v>40</v>
      </c>
      <c r="AH5" s="20" t="s">
        <v>40</v>
      </c>
      <c r="AI5" s="20" t="s">
        <v>40</v>
      </c>
      <c r="AJ5" s="23"/>
      <c r="AK5" s="20"/>
      <c r="AL5" s="20"/>
      <c r="AM5" s="20" t="s">
        <v>40</v>
      </c>
      <c r="AN5" s="20"/>
      <c r="AO5" s="20"/>
      <c r="AP5" s="20"/>
      <c r="AQ5" s="20" t="s">
        <v>40</v>
      </c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4"/>
      <c r="BV5" s="24"/>
      <c r="BW5" s="24" t="s">
        <v>44</v>
      </c>
      <c r="BX5" s="24"/>
      <c r="BY5" s="24" t="s">
        <v>35</v>
      </c>
      <c r="BZ5" s="24" t="s">
        <v>45</v>
      </c>
      <c r="CA5" s="24"/>
      <c r="CB5" s="24"/>
      <c r="CC5" s="24" t="s">
        <v>40</v>
      </c>
      <c r="CD5" s="24" t="s">
        <v>40</v>
      </c>
      <c r="CE5" s="24"/>
      <c r="CF5" s="24"/>
      <c r="CG5" s="24"/>
      <c r="CH5" s="24" t="s">
        <v>42</v>
      </c>
      <c r="CI5" s="24"/>
      <c r="CJ5" s="24"/>
      <c r="CK5" s="24"/>
      <c r="CL5" s="24"/>
      <c r="CM5" s="24"/>
      <c r="CN5" s="24"/>
      <c r="CO5" s="24"/>
      <c r="CP5" s="24"/>
      <c r="CQ5" s="24" t="s">
        <v>42</v>
      </c>
      <c r="CR5" s="24"/>
      <c r="CS5" s="24"/>
      <c r="CT5" s="24"/>
      <c r="CU5" s="24"/>
      <c r="CV5" s="24"/>
      <c r="CW5" s="24"/>
      <c r="CX5" s="24" t="s">
        <v>46</v>
      </c>
      <c r="CY5" s="339" t="s">
        <v>47</v>
      </c>
      <c r="CZ5" s="339"/>
      <c r="DB5" s="26"/>
      <c r="DD5" s="27"/>
      <c r="DF5" s="28" t="s">
        <v>48</v>
      </c>
    </row>
    <row r="6" spans="1:110" ht="12.75" customHeight="1">
      <c r="A6" s="18"/>
      <c r="B6" s="29" t="s">
        <v>49</v>
      </c>
      <c r="C6" s="19"/>
      <c r="D6" s="30">
        <v>45177</v>
      </c>
      <c r="E6" s="30">
        <v>45186</v>
      </c>
      <c r="F6" s="31">
        <v>45193</v>
      </c>
      <c r="G6" s="32">
        <v>45207</v>
      </c>
      <c r="H6" s="32">
        <v>45214</v>
      </c>
      <c r="I6" s="32">
        <v>45214</v>
      </c>
      <c r="J6" s="32">
        <v>45214</v>
      </c>
      <c r="K6" s="32">
        <v>45221</v>
      </c>
      <c r="L6" s="32">
        <v>45227</v>
      </c>
      <c r="M6" s="32">
        <v>45228</v>
      </c>
      <c r="N6" s="32">
        <v>45235</v>
      </c>
      <c r="O6" s="32">
        <v>45242</v>
      </c>
      <c r="P6" s="32">
        <v>45242</v>
      </c>
      <c r="Q6" s="32">
        <v>45242</v>
      </c>
      <c r="R6" s="32">
        <v>45249</v>
      </c>
      <c r="S6" s="32">
        <v>45255</v>
      </c>
      <c r="T6" s="32">
        <v>45256</v>
      </c>
      <c r="U6" s="33">
        <v>45263</v>
      </c>
      <c r="V6" s="32">
        <v>45270</v>
      </c>
      <c r="W6" s="32">
        <v>45277</v>
      </c>
      <c r="X6" s="32">
        <v>45277</v>
      </c>
      <c r="Y6" s="32">
        <v>45305</v>
      </c>
      <c r="Z6" s="32">
        <v>45305</v>
      </c>
      <c r="AA6" s="32">
        <v>45305</v>
      </c>
      <c r="AB6" s="32">
        <v>45312</v>
      </c>
      <c r="AC6" s="32">
        <v>45319</v>
      </c>
      <c r="AD6" s="32">
        <v>45319</v>
      </c>
      <c r="AE6" s="32">
        <v>45319</v>
      </c>
      <c r="AF6" s="32">
        <v>45326</v>
      </c>
      <c r="AG6" s="32">
        <v>45333</v>
      </c>
      <c r="AH6" s="32">
        <v>45333</v>
      </c>
      <c r="AI6" s="32">
        <v>45333</v>
      </c>
      <c r="AJ6" s="34">
        <v>45347</v>
      </c>
      <c r="AK6" s="32">
        <v>45361</v>
      </c>
      <c r="AL6" s="32">
        <v>45368</v>
      </c>
      <c r="AM6" s="32">
        <v>45368</v>
      </c>
      <c r="AN6" s="32">
        <v>45368</v>
      </c>
      <c r="AO6" s="32">
        <v>45375</v>
      </c>
      <c r="AP6" s="32">
        <v>45382</v>
      </c>
      <c r="AQ6" s="32">
        <v>45389</v>
      </c>
      <c r="AR6" s="32">
        <v>45389</v>
      </c>
      <c r="AS6" s="32">
        <v>45395</v>
      </c>
      <c r="AT6" s="32">
        <v>45403</v>
      </c>
      <c r="AU6" s="32">
        <v>45403</v>
      </c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6"/>
      <c r="CZ6" s="37"/>
      <c r="DB6" s="15"/>
      <c r="DD6" s="27" t="s">
        <v>50</v>
      </c>
      <c r="DF6" s="28" t="s">
        <v>51</v>
      </c>
    </row>
    <row r="7" spans="1:110" ht="12.75" customHeight="1">
      <c r="A7" s="18">
        <v>2022</v>
      </c>
      <c r="B7" s="29" t="s">
        <v>52</v>
      </c>
      <c r="C7" s="19"/>
      <c r="D7" s="38" t="s">
        <v>53</v>
      </c>
      <c r="E7" s="39" t="s">
        <v>54</v>
      </c>
      <c r="F7" s="40" t="s">
        <v>55</v>
      </c>
      <c r="G7" s="39" t="s">
        <v>56</v>
      </c>
      <c r="H7" s="39" t="s">
        <v>57</v>
      </c>
      <c r="I7" s="39" t="s">
        <v>57</v>
      </c>
      <c r="J7" s="39" t="s">
        <v>57</v>
      </c>
      <c r="K7" s="39" t="s">
        <v>55</v>
      </c>
      <c r="L7" s="41" t="s">
        <v>58</v>
      </c>
      <c r="M7" s="41" t="s">
        <v>58</v>
      </c>
      <c r="N7" s="41" t="s">
        <v>59</v>
      </c>
      <c r="O7" s="41" t="s">
        <v>57</v>
      </c>
      <c r="P7" s="41" t="s">
        <v>57</v>
      </c>
      <c r="Q7" s="41" t="s">
        <v>57</v>
      </c>
      <c r="R7" s="39" t="s">
        <v>55</v>
      </c>
      <c r="S7" s="39" t="s">
        <v>58</v>
      </c>
      <c r="T7" s="39" t="s">
        <v>60</v>
      </c>
      <c r="U7" s="40" t="s">
        <v>61</v>
      </c>
      <c r="V7" s="39" t="s">
        <v>62</v>
      </c>
      <c r="W7" s="39" t="s">
        <v>58</v>
      </c>
      <c r="X7" s="39" t="s">
        <v>62</v>
      </c>
      <c r="Y7" s="39" t="s">
        <v>57</v>
      </c>
      <c r="Z7" s="39" t="s">
        <v>57</v>
      </c>
      <c r="AA7" s="39" t="s">
        <v>57</v>
      </c>
      <c r="AB7" s="41" t="s">
        <v>59</v>
      </c>
      <c r="AC7" s="39" t="s">
        <v>57</v>
      </c>
      <c r="AD7" s="39" t="s">
        <v>57</v>
      </c>
      <c r="AE7" s="39" t="s">
        <v>57</v>
      </c>
      <c r="AF7" s="39" t="s">
        <v>58</v>
      </c>
      <c r="AG7" s="39" t="s">
        <v>63</v>
      </c>
      <c r="AH7" s="39" t="s">
        <v>63</v>
      </c>
      <c r="AI7" s="39" t="s">
        <v>63</v>
      </c>
      <c r="AJ7" s="42" t="s">
        <v>64</v>
      </c>
      <c r="AK7" s="39" t="s">
        <v>65</v>
      </c>
      <c r="AL7" s="39" t="s">
        <v>66</v>
      </c>
      <c r="AM7" s="39" t="s">
        <v>66</v>
      </c>
      <c r="AN7" s="39" t="s">
        <v>66</v>
      </c>
      <c r="AO7" s="39" t="s">
        <v>66</v>
      </c>
      <c r="AP7" s="39" t="s">
        <v>55</v>
      </c>
      <c r="AQ7" s="39" t="s">
        <v>63</v>
      </c>
      <c r="AR7" s="39" t="s">
        <v>66</v>
      </c>
      <c r="AS7" s="38" t="s">
        <v>53</v>
      </c>
      <c r="AT7" s="38" t="s">
        <v>67</v>
      </c>
      <c r="AU7" s="38" t="s">
        <v>67</v>
      </c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43" t="s">
        <v>57</v>
      </c>
      <c r="BV7" s="43" t="s">
        <v>58</v>
      </c>
      <c r="BW7" s="43" t="s">
        <v>57</v>
      </c>
      <c r="BX7" s="43" t="s">
        <v>57</v>
      </c>
      <c r="BY7" s="43"/>
      <c r="BZ7" s="43" t="s">
        <v>68</v>
      </c>
      <c r="CA7" s="43" t="s">
        <v>69</v>
      </c>
      <c r="CB7" s="43" t="s">
        <v>70</v>
      </c>
      <c r="CC7" s="43" t="s">
        <v>70</v>
      </c>
      <c r="CD7" s="43" t="s">
        <v>71</v>
      </c>
      <c r="CE7" s="43" t="s">
        <v>71</v>
      </c>
      <c r="CF7" s="43" t="s">
        <v>71</v>
      </c>
      <c r="CG7" s="43" t="s">
        <v>71</v>
      </c>
      <c r="CH7" s="43" t="s">
        <v>70</v>
      </c>
      <c r="CI7" s="43" t="s">
        <v>70</v>
      </c>
      <c r="CJ7" s="43" t="s">
        <v>70</v>
      </c>
      <c r="CK7" s="43" t="s">
        <v>70</v>
      </c>
      <c r="CL7" s="43" t="s">
        <v>72</v>
      </c>
      <c r="CM7" s="43" t="s">
        <v>55</v>
      </c>
      <c r="CN7" s="43" t="s">
        <v>73</v>
      </c>
      <c r="CO7" s="44" t="s">
        <v>74</v>
      </c>
      <c r="CP7" s="44" t="s">
        <v>75</v>
      </c>
      <c r="CQ7" s="44" t="s">
        <v>74</v>
      </c>
      <c r="CR7" s="44" t="s">
        <v>76</v>
      </c>
      <c r="CS7" s="44" t="s">
        <v>76</v>
      </c>
      <c r="CT7" s="43" t="s">
        <v>72</v>
      </c>
      <c r="CU7" s="43" t="s">
        <v>62</v>
      </c>
      <c r="CV7" s="43" t="s">
        <v>70</v>
      </c>
      <c r="CW7" s="43" t="s">
        <v>77</v>
      </c>
      <c r="CX7" s="43" t="s">
        <v>55</v>
      </c>
      <c r="CY7" s="27" t="s">
        <v>78</v>
      </c>
      <c r="CZ7" s="27" t="s">
        <v>79</v>
      </c>
      <c r="DB7" s="15"/>
      <c r="DD7" s="27"/>
      <c r="DF7" s="28" t="s">
        <v>39</v>
      </c>
    </row>
    <row r="8" spans="1:110" ht="12.75" customHeight="1">
      <c r="A8" s="18"/>
      <c r="B8" s="29" t="s">
        <v>80</v>
      </c>
      <c r="C8" s="19"/>
      <c r="D8" s="38" t="s">
        <v>70</v>
      </c>
      <c r="E8" s="45" t="s">
        <v>81</v>
      </c>
      <c r="F8" s="46" t="s">
        <v>82</v>
      </c>
      <c r="G8" s="45" t="s">
        <v>74</v>
      </c>
      <c r="H8" s="45" t="s">
        <v>83</v>
      </c>
      <c r="I8" s="45" t="s">
        <v>84</v>
      </c>
      <c r="J8" s="45" t="s">
        <v>84</v>
      </c>
      <c r="K8" s="45" t="s">
        <v>70</v>
      </c>
      <c r="L8" s="47" t="s">
        <v>74</v>
      </c>
      <c r="M8" s="47" t="s">
        <v>75</v>
      </c>
      <c r="N8" s="47" t="s">
        <v>85</v>
      </c>
      <c r="O8" s="47" t="s">
        <v>86</v>
      </c>
      <c r="P8" s="47" t="s">
        <v>86</v>
      </c>
      <c r="Q8" s="47" t="s">
        <v>87</v>
      </c>
      <c r="R8" s="45" t="s">
        <v>70</v>
      </c>
      <c r="S8" s="45" t="s">
        <v>88</v>
      </c>
      <c r="T8" s="45" t="s">
        <v>88</v>
      </c>
      <c r="U8" s="48" t="s">
        <v>74</v>
      </c>
      <c r="V8" s="45" t="s">
        <v>89</v>
      </c>
      <c r="W8" s="45" t="s">
        <v>89</v>
      </c>
      <c r="X8" s="45" t="s">
        <v>89</v>
      </c>
      <c r="Y8" s="45" t="s">
        <v>90</v>
      </c>
      <c r="Z8" s="45" t="s">
        <v>84</v>
      </c>
      <c r="AA8" s="45" t="s">
        <v>84</v>
      </c>
      <c r="AB8" s="47" t="s">
        <v>85</v>
      </c>
      <c r="AC8" s="45" t="s">
        <v>86</v>
      </c>
      <c r="AD8" s="45" t="s">
        <v>87</v>
      </c>
      <c r="AE8" s="45" t="s">
        <v>86</v>
      </c>
      <c r="AF8" s="45" t="s">
        <v>55</v>
      </c>
      <c r="AG8" s="45" t="s">
        <v>91</v>
      </c>
      <c r="AH8" s="45" t="s">
        <v>91</v>
      </c>
      <c r="AI8" s="45" t="s">
        <v>91</v>
      </c>
      <c r="AJ8" s="23" t="s">
        <v>85</v>
      </c>
      <c r="AK8" s="39" t="s">
        <v>92</v>
      </c>
      <c r="AL8" s="39" t="s">
        <v>91</v>
      </c>
      <c r="AM8" s="39" t="s">
        <v>91</v>
      </c>
      <c r="AN8" s="39" t="s">
        <v>91</v>
      </c>
      <c r="AO8" s="45" t="s">
        <v>93</v>
      </c>
      <c r="AP8" s="39" t="s">
        <v>68</v>
      </c>
      <c r="AQ8" s="39" t="s">
        <v>94</v>
      </c>
      <c r="AR8" s="39" t="s">
        <v>94</v>
      </c>
      <c r="AS8" s="38" t="s">
        <v>70</v>
      </c>
      <c r="AT8" s="38" t="s">
        <v>95</v>
      </c>
      <c r="AU8" s="38" t="s">
        <v>95</v>
      </c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44" t="s">
        <v>96</v>
      </c>
      <c r="BV8" s="44" t="s">
        <v>74</v>
      </c>
      <c r="BW8" s="44" t="s">
        <v>97</v>
      </c>
      <c r="BX8" s="44" t="s">
        <v>98</v>
      </c>
      <c r="BY8" s="44" t="s">
        <v>98</v>
      </c>
      <c r="BZ8" s="44"/>
      <c r="CA8" s="44" t="s">
        <v>85</v>
      </c>
      <c r="CB8" s="44" t="s">
        <v>99</v>
      </c>
      <c r="CC8" s="44" t="s">
        <v>99</v>
      </c>
      <c r="CD8" s="44" t="s">
        <v>75</v>
      </c>
      <c r="CE8" s="44" t="s">
        <v>74</v>
      </c>
      <c r="CF8" s="44" t="s">
        <v>100</v>
      </c>
      <c r="CG8" s="44" t="s">
        <v>75</v>
      </c>
      <c r="CH8" s="44" t="s">
        <v>74</v>
      </c>
      <c r="CI8" s="44" t="s">
        <v>74</v>
      </c>
      <c r="CJ8" s="44" t="s">
        <v>100</v>
      </c>
      <c r="CK8" s="44" t="s">
        <v>55</v>
      </c>
      <c r="CL8" s="44" t="s">
        <v>101</v>
      </c>
      <c r="CM8" s="44"/>
      <c r="CN8" s="44" t="s">
        <v>85</v>
      </c>
      <c r="CO8" s="44" t="s">
        <v>102</v>
      </c>
      <c r="CP8" s="44" t="s">
        <v>66</v>
      </c>
      <c r="CQ8" s="44" t="s">
        <v>102</v>
      </c>
      <c r="CR8" s="44" t="s">
        <v>99</v>
      </c>
      <c r="CS8" s="44" t="s">
        <v>99</v>
      </c>
      <c r="CT8" s="44" t="s">
        <v>103</v>
      </c>
      <c r="CU8" s="44" t="s">
        <v>104</v>
      </c>
      <c r="CV8" s="44" t="s">
        <v>55</v>
      </c>
      <c r="CW8" s="44" t="s">
        <v>92</v>
      </c>
      <c r="CX8" s="44" t="s">
        <v>105</v>
      </c>
      <c r="CY8" s="27" t="s">
        <v>106</v>
      </c>
      <c r="CZ8" s="27" t="s">
        <v>107</v>
      </c>
      <c r="DB8" s="15"/>
      <c r="DD8" s="49" t="s">
        <v>108</v>
      </c>
      <c r="DF8" s="28" t="s">
        <v>109</v>
      </c>
    </row>
    <row r="9" spans="1:110" ht="12.75" customHeight="1">
      <c r="A9" s="18">
        <v>2023</v>
      </c>
      <c r="B9" s="18"/>
      <c r="C9" s="19"/>
      <c r="D9" s="38"/>
      <c r="E9" s="45"/>
      <c r="F9" s="48" t="s">
        <v>110</v>
      </c>
      <c r="G9" s="45" t="s">
        <v>66</v>
      </c>
      <c r="H9" s="45" t="s">
        <v>111</v>
      </c>
      <c r="I9" s="45" t="s">
        <v>112</v>
      </c>
      <c r="J9" s="45" t="s">
        <v>111</v>
      </c>
      <c r="K9" s="45" t="s">
        <v>111</v>
      </c>
      <c r="L9" s="47" t="s">
        <v>66</v>
      </c>
      <c r="M9" s="47" t="s">
        <v>66</v>
      </c>
      <c r="N9" s="47" t="s">
        <v>66</v>
      </c>
      <c r="O9" s="47" t="s">
        <v>111</v>
      </c>
      <c r="P9" s="47" t="s">
        <v>112</v>
      </c>
      <c r="Q9" s="47" t="s">
        <v>112</v>
      </c>
      <c r="R9" s="45"/>
      <c r="S9" s="45" t="s">
        <v>68</v>
      </c>
      <c r="T9" s="45" t="s">
        <v>68</v>
      </c>
      <c r="U9" s="48" t="s">
        <v>102</v>
      </c>
      <c r="V9" s="45"/>
      <c r="W9" s="45" t="s">
        <v>74</v>
      </c>
      <c r="X9" s="45" t="s">
        <v>75</v>
      </c>
      <c r="Y9" s="45" t="s">
        <v>111</v>
      </c>
      <c r="Z9" s="45" t="s">
        <v>111</v>
      </c>
      <c r="AA9" s="45" t="s">
        <v>112</v>
      </c>
      <c r="AB9" s="47" t="s">
        <v>66</v>
      </c>
      <c r="AC9" s="45" t="s">
        <v>111</v>
      </c>
      <c r="AD9" s="45" t="s">
        <v>112</v>
      </c>
      <c r="AE9" s="45" t="s">
        <v>112</v>
      </c>
      <c r="AF9" s="45" t="s">
        <v>68</v>
      </c>
      <c r="AG9" s="45" t="s">
        <v>113</v>
      </c>
      <c r="AH9" s="45" t="s">
        <v>114</v>
      </c>
      <c r="AI9" s="45" t="s">
        <v>115</v>
      </c>
      <c r="AJ9" s="23" t="s">
        <v>66</v>
      </c>
      <c r="AK9" s="45" t="s">
        <v>68</v>
      </c>
      <c r="AL9" s="45" t="s">
        <v>113</v>
      </c>
      <c r="AM9" s="45" t="s">
        <v>114</v>
      </c>
      <c r="AN9" s="45" t="s">
        <v>115</v>
      </c>
      <c r="AO9" s="45" t="s">
        <v>116</v>
      </c>
      <c r="AP9" s="45" t="s">
        <v>117</v>
      </c>
      <c r="AQ9" s="45" t="s">
        <v>75</v>
      </c>
      <c r="AR9" s="45" t="s">
        <v>74</v>
      </c>
      <c r="AS9" s="45"/>
      <c r="AT9" s="45" t="s">
        <v>113</v>
      </c>
      <c r="AU9" s="45" t="s">
        <v>114</v>
      </c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4" t="s">
        <v>118</v>
      </c>
      <c r="BV9" s="44" t="s">
        <v>102</v>
      </c>
      <c r="BW9" s="44"/>
      <c r="BX9" s="44"/>
      <c r="BY9" s="44"/>
      <c r="BZ9" s="44"/>
      <c r="CA9" s="44" t="s">
        <v>119</v>
      </c>
      <c r="CB9" s="44"/>
      <c r="CC9" s="44" t="s">
        <v>120</v>
      </c>
      <c r="CD9" s="44" t="s">
        <v>121</v>
      </c>
      <c r="CE9" s="44" t="s">
        <v>66</v>
      </c>
      <c r="CF9" s="44" t="s">
        <v>102</v>
      </c>
      <c r="CG9" s="44" t="s">
        <v>66</v>
      </c>
      <c r="CH9" s="44" t="s">
        <v>102</v>
      </c>
      <c r="CI9" s="44" t="s">
        <v>102</v>
      </c>
      <c r="CJ9" s="44" t="s">
        <v>55</v>
      </c>
      <c r="CK9" s="44"/>
      <c r="CL9" s="44" t="s">
        <v>55</v>
      </c>
      <c r="CM9" s="44"/>
      <c r="CN9" s="44" t="s">
        <v>122</v>
      </c>
      <c r="CO9" s="44"/>
      <c r="CP9" s="44"/>
      <c r="CQ9" s="44"/>
      <c r="CR9" s="44"/>
      <c r="CS9" s="44" t="s">
        <v>61</v>
      </c>
      <c r="CT9" s="44" t="s">
        <v>55</v>
      </c>
      <c r="CU9" s="44" t="s">
        <v>77</v>
      </c>
      <c r="CV9" s="44"/>
      <c r="CW9" s="44" t="s">
        <v>71</v>
      </c>
      <c r="CX9" s="44"/>
      <c r="CY9" s="27" t="s">
        <v>123</v>
      </c>
      <c r="CZ9" s="27" t="s">
        <v>124</v>
      </c>
      <c r="DA9" s="50"/>
      <c r="DB9" s="26"/>
      <c r="DD9" s="27">
        <v>2024</v>
      </c>
      <c r="DF9" s="28"/>
    </row>
    <row r="10" spans="1:110" ht="12.75" customHeight="1">
      <c r="A10" s="51"/>
      <c r="B10" s="52" t="s">
        <v>125</v>
      </c>
      <c r="C10" s="53"/>
      <c r="D10" s="54" t="s">
        <v>126</v>
      </c>
      <c r="E10" s="54" t="s">
        <v>127</v>
      </c>
      <c r="F10" s="55" t="s">
        <v>127</v>
      </c>
      <c r="G10" s="54" t="s">
        <v>128</v>
      </c>
      <c r="H10" s="54" t="s">
        <v>129</v>
      </c>
      <c r="I10" s="54" t="s">
        <v>130</v>
      </c>
      <c r="J10" s="54" t="s">
        <v>131</v>
      </c>
      <c r="K10" s="54" t="s">
        <v>126</v>
      </c>
      <c r="L10" s="54" t="s">
        <v>128</v>
      </c>
      <c r="M10" s="54" t="s">
        <v>128</v>
      </c>
      <c r="N10" s="54" t="s">
        <v>132</v>
      </c>
      <c r="O10" s="54" t="s">
        <v>133</v>
      </c>
      <c r="P10" s="54" t="s">
        <v>134</v>
      </c>
      <c r="Q10" s="54" t="s">
        <v>135</v>
      </c>
      <c r="R10" s="54" t="s">
        <v>126</v>
      </c>
      <c r="S10" s="54" t="s">
        <v>128</v>
      </c>
      <c r="T10" s="54" t="s">
        <v>129</v>
      </c>
      <c r="U10" s="55" t="s">
        <v>136</v>
      </c>
      <c r="V10" s="54" t="s">
        <v>127</v>
      </c>
      <c r="W10" s="55" t="s">
        <v>136</v>
      </c>
      <c r="X10" s="55" t="s">
        <v>136</v>
      </c>
      <c r="Y10" s="55" t="s">
        <v>129</v>
      </c>
      <c r="Z10" s="55" t="s">
        <v>131</v>
      </c>
      <c r="AA10" s="55" t="s">
        <v>130</v>
      </c>
      <c r="AB10" s="54" t="s">
        <v>132</v>
      </c>
      <c r="AC10" s="55" t="s">
        <v>131</v>
      </c>
      <c r="AD10" s="55" t="s">
        <v>129</v>
      </c>
      <c r="AE10" s="55" t="s">
        <v>130</v>
      </c>
      <c r="AF10" s="55" t="s">
        <v>128</v>
      </c>
      <c r="AG10" s="55" t="s">
        <v>137</v>
      </c>
      <c r="AH10" s="55" t="s">
        <v>137</v>
      </c>
      <c r="AI10" s="54" t="s">
        <v>138</v>
      </c>
      <c r="AJ10" s="56" t="s">
        <v>132</v>
      </c>
      <c r="AK10" s="54" t="s">
        <v>129</v>
      </c>
      <c r="AL10" s="54" t="s">
        <v>137</v>
      </c>
      <c r="AM10" s="54" t="s">
        <v>137</v>
      </c>
      <c r="AN10" s="54" t="s">
        <v>138</v>
      </c>
      <c r="AO10" s="54" t="s">
        <v>139</v>
      </c>
      <c r="AP10" s="54" t="s">
        <v>127</v>
      </c>
      <c r="AQ10" s="54" t="s">
        <v>140</v>
      </c>
      <c r="AR10" s="54" t="s">
        <v>140</v>
      </c>
      <c r="AS10" s="54" t="s">
        <v>126</v>
      </c>
      <c r="AT10" s="54" t="s">
        <v>128</v>
      </c>
      <c r="AU10" s="54" t="s">
        <v>128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7" t="s">
        <v>130</v>
      </c>
      <c r="BV10" s="57" t="s">
        <v>128</v>
      </c>
      <c r="BW10" s="57" t="s">
        <v>129</v>
      </c>
      <c r="BX10" s="57" t="s">
        <v>129</v>
      </c>
      <c r="BY10" s="57" t="s">
        <v>130</v>
      </c>
      <c r="BZ10" s="57" t="s">
        <v>127</v>
      </c>
      <c r="CA10" s="57" t="s">
        <v>140</v>
      </c>
      <c r="CB10" s="57" t="s">
        <v>126</v>
      </c>
      <c r="CC10" s="57" t="s">
        <v>126</v>
      </c>
      <c r="CD10" s="57" t="s">
        <v>140</v>
      </c>
      <c r="CE10" s="57" t="s">
        <v>140</v>
      </c>
      <c r="CF10" s="57" t="s">
        <v>140</v>
      </c>
      <c r="CG10" s="57" t="s">
        <v>128</v>
      </c>
      <c r="CH10" s="57" t="s">
        <v>128</v>
      </c>
      <c r="CI10" s="57" t="s">
        <v>128</v>
      </c>
      <c r="CJ10" s="57" t="s">
        <v>128</v>
      </c>
      <c r="CK10" s="57" t="s">
        <v>126</v>
      </c>
      <c r="CL10" s="57" t="s">
        <v>141</v>
      </c>
      <c r="CM10" s="57" t="s">
        <v>141</v>
      </c>
      <c r="CN10" s="57" t="s">
        <v>140</v>
      </c>
      <c r="CO10" s="57" t="s">
        <v>140</v>
      </c>
      <c r="CP10" s="57" t="s">
        <v>140</v>
      </c>
      <c r="CQ10" s="57" t="s">
        <v>140</v>
      </c>
      <c r="CR10" s="57">
        <v>1</v>
      </c>
      <c r="CS10" s="57" t="s">
        <v>140</v>
      </c>
      <c r="CT10" s="57" t="s">
        <v>128</v>
      </c>
      <c r="CU10" s="57" t="s">
        <v>131</v>
      </c>
      <c r="CV10" s="57" t="s">
        <v>126</v>
      </c>
      <c r="CW10" s="57" t="s">
        <v>140</v>
      </c>
      <c r="CX10" s="57" t="s">
        <v>142</v>
      </c>
      <c r="CY10" s="58" t="s">
        <v>66</v>
      </c>
      <c r="CZ10" s="59"/>
      <c r="DB10" s="60"/>
      <c r="DD10" s="61"/>
      <c r="DF10" s="62"/>
    </row>
    <row r="11" spans="1:110" ht="12.75" customHeight="1">
      <c r="A11" s="25">
        <v>8811</v>
      </c>
      <c r="B11" s="63" t="s">
        <v>143</v>
      </c>
      <c r="C11" s="61" t="s">
        <v>144</v>
      </c>
      <c r="D11" s="64"/>
      <c r="E11" s="64">
        <v>1027</v>
      </c>
      <c r="F11" s="65"/>
      <c r="G11" s="65"/>
      <c r="H11" s="65"/>
      <c r="I11" s="65"/>
      <c r="J11" s="65"/>
      <c r="K11" s="65"/>
      <c r="L11" s="65">
        <v>1163</v>
      </c>
      <c r="M11" s="65"/>
      <c r="N11" s="65"/>
      <c r="O11" s="65">
        <v>777</v>
      </c>
      <c r="P11" s="65"/>
      <c r="Q11" s="65"/>
      <c r="R11" s="65"/>
      <c r="S11" s="65"/>
      <c r="T11" s="65"/>
      <c r="U11" s="65"/>
      <c r="V11" s="65">
        <v>725</v>
      </c>
      <c r="W11" s="65"/>
      <c r="X11" s="65"/>
      <c r="Y11" s="65"/>
      <c r="Z11" s="65"/>
      <c r="AA11" s="65"/>
      <c r="AB11" s="65"/>
      <c r="AC11" s="65">
        <v>718</v>
      </c>
      <c r="AD11" s="65"/>
      <c r="AE11" s="65"/>
      <c r="AF11" s="65"/>
      <c r="AG11" s="65"/>
      <c r="AH11" s="65"/>
      <c r="AI11" s="65">
        <v>1004</v>
      </c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6">
        <f>IF(SUM(D11:CX11)=0,"",SUM(D11:CX11))</f>
        <v>5414</v>
      </c>
      <c r="CZ11" s="67"/>
      <c r="DA11" s="68"/>
      <c r="DB11" s="69" t="s">
        <v>143</v>
      </c>
      <c r="DD11" s="25">
        <f>VLOOKUP(B13,'listing du mois'!$A$2:$Z$451,23,0)</f>
        <v>6544</v>
      </c>
      <c r="DF11" s="66"/>
    </row>
    <row r="12" spans="1:110" ht="12.75" customHeight="1">
      <c r="A12" s="27">
        <v>69</v>
      </c>
      <c r="B12" s="70" t="s">
        <v>145</v>
      </c>
      <c r="C12" s="71" t="s">
        <v>146</v>
      </c>
      <c r="D12" s="64"/>
      <c r="E12" s="64">
        <v>8</v>
      </c>
      <c r="F12" s="64"/>
      <c r="G12" s="64"/>
      <c r="H12" s="64"/>
      <c r="I12" s="64"/>
      <c r="J12" s="64"/>
      <c r="K12" s="64"/>
      <c r="L12" s="64">
        <v>8</v>
      </c>
      <c r="M12" s="64"/>
      <c r="N12" s="64"/>
      <c r="O12" s="64">
        <v>5</v>
      </c>
      <c r="P12" s="64"/>
      <c r="Q12" s="64"/>
      <c r="R12" s="64"/>
      <c r="S12" s="64"/>
      <c r="T12" s="64"/>
      <c r="U12" s="64"/>
      <c r="V12" s="64">
        <v>6</v>
      </c>
      <c r="W12" s="64"/>
      <c r="X12" s="64"/>
      <c r="Y12" s="64"/>
      <c r="Z12" s="64"/>
      <c r="AA12" s="64"/>
      <c r="AB12" s="64"/>
      <c r="AC12" s="64">
        <v>5</v>
      </c>
      <c r="AD12" s="64"/>
      <c r="AE12" s="64"/>
      <c r="AF12" s="64"/>
      <c r="AG12" s="64"/>
      <c r="AH12" s="64"/>
      <c r="AI12" s="64">
        <v>8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6">
        <f>IF(SUM(D12:CX12)=0,"",SUM(D12:CX12))</f>
        <v>40</v>
      </c>
      <c r="CZ12" s="27">
        <f>IF(COUNTA(D12:CX12)=0,"",COUNTA(D12:CX12))</f>
        <v>6</v>
      </c>
      <c r="DA12" s="3" t="s">
        <v>147</v>
      </c>
      <c r="DB12" s="72"/>
      <c r="DD12" s="25">
        <f>VLOOKUP(B13,'listing du mois'!$A$2:$Z$451,24,0)</f>
        <v>48</v>
      </c>
      <c r="DF12" s="66"/>
    </row>
    <row r="13" spans="1:110" ht="12.75" customHeight="1">
      <c r="A13" s="73">
        <v>127.695652173913</v>
      </c>
      <c r="B13" s="74" t="s">
        <v>148</v>
      </c>
      <c r="C13" s="71" t="s">
        <v>149</v>
      </c>
      <c r="D13" s="75"/>
      <c r="E13" s="75">
        <f>IF(E11="","",E11/E12)</f>
        <v>128.375</v>
      </c>
      <c r="F13" s="75"/>
      <c r="G13" s="75"/>
      <c r="H13" s="75"/>
      <c r="I13" s="75"/>
      <c r="J13" s="75"/>
      <c r="K13" s="75"/>
      <c r="L13" s="75">
        <f>IF(L11="","",L11/L12)</f>
        <v>145.375</v>
      </c>
      <c r="M13" s="75"/>
      <c r="N13" s="75"/>
      <c r="O13" s="75">
        <f>IF(O11="","",O11/O12)</f>
        <v>155.4</v>
      </c>
      <c r="P13" s="75"/>
      <c r="Q13" s="75"/>
      <c r="R13" s="75">
        <f>IF(R11="","",R11/R12)</f>
      </c>
      <c r="S13" s="75">
        <f>IF(S11="","",S11/S12)</f>
      </c>
      <c r="T13" s="75">
        <f>IF(T11="","",T11/T12)</f>
      </c>
      <c r="U13" s="75">
        <f>IF(U11="","",U11/U12)</f>
      </c>
      <c r="V13" s="75">
        <f>IF(V11="","",V11/V12)</f>
        <v>120.83333333333333</v>
      </c>
      <c r="W13" s="75"/>
      <c r="X13" s="75"/>
      <c r="Y13" s="75"/>
      <c r="Z13" s="75"/>
      <c r="AA13" s="75"/>
      <c r="AB13" s="75"/>
      <c r="AC13" s="75">
        <f>AC11/AC12</f>
        <v>143.6</v>
      </c>
      <c r="AD13" s="75"/>
      <c r="AE13" s="75"/>
      <c r="AF13" s="75"/>
      <c r="AG13" s="75"/>
      <c r="AH13" s="75"/>
      <c r="AI13" s="75">
        <f>IF(AI11="","",AI11/AI12)</f>
        <v>125.5</v>
      </c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>
        <f aca="true" t="shared" si="0" ref="BU13:CY13">IF(BU11="","",BU11/BU12)</f>
      </c>
      <c r="BV13" s="75">
        <f t="shared" si="0"/>
      </c>
      <c r="BW13" s="75">
        <f t="shared" si="0"/>
      </c>
      <c r="BX13" s="75">
        <f t="shared" si="0"/>
      </c>
      <c r="BY13" s="75">
        <f t="shared" si="0"/>
      </c>
      <c r="BZ13" s="75">
        <f t="shared" si="0"/>
      </c>
      <c r="CA13" s="75">
        <f t="shared" si="0"/>
      </c>
      <c r="CB13" s="75">
        <f t="shared" si="0"/>
      </c>
      <c r="CC13" s="75">
        <f t="shared" si="0"/>
      </c>
      <c r="CD13" s="75">
        <f t="shared" si="0"/>
      </c>
      <c r="CE13" s="75">
        <f t="shared" si="0"/>
      </c>
      <c r="CF13" s="75">
        <f t="shared" si="0"/>
      </c>
      <c r="CG13" s="75">
        <f t="shared" si="0"/>
      </c>
      <c r="CH13" s="75">
        <f t="shared" si="0"/>
      </c>
      <c r="CI13" s="75">
        <f t="shared" si="0"/>
      </c>
      <c r="CJ13" s="75">
        <f t="shared" si="0"/>
      </c>
      <c r="CK13" s="75">
        <f t="shared" si="0"/>
      </c>
      <c r="CL13" s="75">
        <f t="shared" si="0"/>
      </c>
      <c r="CM13" s="75">
        <f t="shared" si="0"/>
      </c>
      <c r="CN13" s="75">
        <f t="shared" si="0"/>
      </c>
      <c r="CO13" s="75">
        <f t="shared" si="0"/>
      </c>
      <c r="CP13" s="75">
        <f t="shared" si="0"/>
      </c>
      <c r="CQ13" s="75">
        <f t="shared" si="0"/>
      </c>
      <c r="CR13" s="75">
        <f t="shared" si="0"/>
      </c>
      <c r="CS13" s="75">
        <f t="shared" si="0"/>
      </c>
      <c r="CT13" s="75">
        <f t="shared" si="0"/>
      </c>
      <c r="CU13" s="75">
        <f t="shared" si="0"/>
      </c>
      <c r="CV13" s="75">
        <f t="shared" si="0"/>
      </c>
      <c r="CW13" s="75">
        <f t="shared" si="0"/>
      </c>
      <c r="CX13" s="75">
        <f t="shared" si="0"/>
      </c>
      <c r="CY13" s="75">
        <f t="shared" si="0"/>
        <v>135.35</v>
      </c>
      <c r="CZ13" s="76"/>
      <c r="DA13" s="68"/>
      <c r="DB13" s="74" t="s">
        <v>148</v>
      </c>
      <c r="DD13" s="73">
        <f>IF(DD11="","",DD11/DD12)</f>
        <v>136.33333333333334</v>
      </c>
      <c r="DF13" s="77">
        <f>CY13-A13</f>
        <v>7.65434782608699</v>
      </c>
    </row>
    <row r="14" spans="1:110" ht="12.75" customHeight="1">
      <c r="A14" s="78">
        <v>3807</v>
      </c>
      <c r="B14" s="79" t="s">
        <v>150</v>
      </c>
      <c r="C14" s="61" t="s">
        <v>144</v>
      </c>
      <c r="D14" s="64"/>
      <c r="E14" s="64"/>
      <c r="F14" s="80"/>
      <c r="G14" s="78"/>
      <c r="H14" s="78"/>
      <c r="I14" s="78"/>
      <c r="J14" s="78"/>
      <c r="K14" s="78"/>
      <c r="L14" s="78"/>
      <c r="M14" s="78"/>
      <c r="N14" s="78">
        <v>1054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>
        <v>1128</v>
      </c>
      <c r="AC14" s="78"/>
      <c r="AD14" s="78"/>
      <c r="AE14" s="78"/>
      <c r="AF14" s="78"/>
      <c r="AG14" s="78"/>
      <c r="AH14" s="78"/>
      <c r="AI14" s="78"/>
      <c r="AJ14" s="78">
        <v>1119</v>
      </c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66">
        <f>IF(SUM(D14:CX14)=0,"",SUM(D14:CX14))</f>
        <v>3301</v>
      </c>
      <c r="CZ14" s="67"/>
      <c r="DB14" s="79" t="s">
        <v>150</v>
      </c>
      <c r="DD14" s="78">
        <f>VLOOKUP(B16,'listing du mois'!$A$2:$Z$451,23,0)</f>
        <v>5252</v>
      </c>
      <c r="DF14" s="81"/>
    </row>
    <row r="15" spans="1:110" ht="12.75" customHeight="1">
      <c r="A15" s="78">
        <v>32</v>
      </c>
      <c r="B15" s="82" t="s">
        <v>151</v>
      </c>
      <c r="C15" s="71" t="s">
        <v>146</v>
      </c>
      <c r="D15" s="64"/>
      <c r="E15" s="64"/>
      <c r="F15" s="80"/>
      <c r="G15" s="78"/>
      <c r="H15" s="78"/>
      <c r="I15" s="78"/>
      <c r="J15" s="78"/>
      <c r="K15" s="78"/>
      <c r="L15" s="78"/>
      <c r="M15" s="78"/>
      <c r="N15" s="78">
        <v>8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>
        <v>8</v>
      </c>
      <c r="AC15" s="78"/>
      <c r="AD15" s="78"/>
      <c r="AE15" s="78"/>
      <c r="AF15" s="78"/>
      <c r="AG15" s="78"/>
      <c r="AH15" s="78"/>
      <c r="AI15" s="78"/>
      <c r="AJ15" s="78">
        <v>8</v>
      </c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66">
        <f>IF(SUM(D15:CX15)=0,"",SUM(D15:CX15))</f>
        <v>24</v>
      </c>
      <c r="CZ15" s="27">
        <f>IF(COUNTA(D15:CX15)=0,"",COUNTA(D15:CX15))</f>
        <v>3</v>
      </c>
      <c r="DA15" s="83" t="s">
        <v>152</v>
      </c>
      <c r="DB15" s="82" t="s">
        <v>151</v>
      </c>
      <c r="DD15" s="78">
        <f>VLOOKUP(B16,'listing du mois'!$A$2:$Z$451,24,0)</f>
        <v>40</v>
      </c>
      <c r="DF15" s="81"/>
    </row>
    <row r="16" spans="1:110" ht="12.75" customHeight="1">
      <c r="A16" s="73">
        <f>IF(A14="","",A14/A15)</f>
        <v>118.96875</v>
      </c>
      <c r="B16" s="84" t="s">
        <v>153</v>
      </c>
      <c r="C16" s="71" t="s">
        <v>149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>
        <f>IF(N14="","",N14/N15)</f>
        <v>131.75</v>
      </c>
      <c r="O16" s="75"/>
      <c r="P16" s="75"/>
      <c r="Q16" s="75"/>
      <c r="R16" s="75">
        <f>IF(R14="","",R14/R15)</f>
      </c>
      <c r="S16" s="75">
        <f>IF(S14="","",S14/S15)</f>
      </c>
      <c r="T16" s="75">
        <f>IF(T14="","",T14/T15)</f>
      </c>
      <c r="U16" s="75">
        <f>IF(U14="","",U14/U15)</f>
      </c>
      <c r="V16" s="75"/>
      <c r="W16" s="75"/>
      <c r="X16" s="75"/>
      <c r="Y16" s="75"/>
      <c r="Z16" s="75"/>
      <c r="AA16" s="75"/>
      <c r="AB16" s="75">
        <f>AB14/AB15</f>
        <v>141</v>
      </c>
      <c r="AC16" s="75"/>
      <c r="AD16" s="75"/>
      <c r="AE16" s="75"/>
      <c r="AF16" s="75"/>
      <c r="AG16" s="75"/>
      <c r="AH16" s="75"/>
      <c r="AI16" s="75"/>
      <c r="AJ16" s="75">
        <f>IF(AJ14="","",AJ14/AJ15)</f>
        <v>139.875</v>
      </c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>
        <f aca="true" t="shared" si="1" ref="BU16:CY16">IF(BU14="","",BU14/BU15)</f>
      </c>
      <c r="BV16" s="75">
        <f t="shared" si="1"/>
      </c>
      <c r="BW16" s="75">
        <f t="shared" si="1"/>
      </c>
      <c r="BX16" s="75">
        <f t="shared" si="1"/>
      </c>
      <c r="BY16" s="75">
        <f t="shared" si="1"/>
      </c>
      <c r="BZ16" s="75">
        <f t="shared" si="1"/>
      </c>
      <c r="CA16" s="75">
        <f t="shared" si="1"/>
      </c>
      <c r="CB16" s="75">
        <f t="shared" si="1"/>
      </c>
      <c r="CC16" s="75">
        <f t="shared" si="1"/>
      </c>
      <c r="CD16" s="75">
        <f t="shared" si="1"/>
      </c>
      <c r="CE16" s="75">
        <f t="shared" si="1"/>
      </c>
      <c r="CF16" s="75">
        <f t="shared" si="1"/>
      </c>
      <c r="CG16" s="75">
        <f t="shared" si="1"/>
      </c>
      <c r="CH16" s="75">
        <f t="shared" si="1"/>
      </c>
      <c r="CI16" s="75">
        <f t="shared" si="1"/>
      </c>
      <c r="CJ16" s="75">
        <f t="shared" si="1"/>
      </c>
      <c r="CK16" s="75">
        <f t="shared" si="1"/>
      </c>
      <c r="CL16" s="75">
        <f t="shared" si="1"/>
      </c>
      <c r="CM16" s="75">
        <f t="shared" si="1"/>
      </c>
      <c r="CN16" s="75">
        <f t="shared" si="1"/>
      </c>
      <c r="CO16" s="75">
        <f t="shared" si="1"/>
      </c>
      <c r="CP16" s="75">
        <f t="shared" si="1"/>
      </c>
      <c r="CQ16" s="75">
        <f t="shared" si="1"/>
      </c>
      <c r="CR16" s="75">
        <f t="shared" si="1"/>
      </c>
      <c r="CS16" s="75">
        <f t="shared" si="1"/>
      </c>
      <c r="CT16" s="75">
        <f t="shared" si="1"/>
      </c>
      <c r="CU16" s="75">
        <f t="shared" si="1"/>
      </c>
      <c r="CV16" s="75">
        <f t="shared" si="1"/>
      </c>
      <c r="CW16" s="75">
        <f t="shared" si="1"/>
      </c>
      <c r="CX16" s="75">
        <f t="shared" si="1"/>
      </c>
      <c r="CY16" s="75">
        <f t="shared" si="1"/>
        <v>137.54166666666666</v>
      </c>
      <c r="CZ16" s="76"/>
      <c r="DA16" s="83"/>
      <c r="DB16" s="84" t="s">
        <v>153</v>
      </c>
      <c r="DD16" s="73">
        <f>IF(DD14="","",DD14/DD15)</f>
        <v>131.3</v>
      </c>
      <c r="DF16" s="77">
        <f>CY16-A16</f>
        <v>18.572916666666657</v>
      </c>
    </row>
    <row r="17" spans="1:110" ht="12.75" customHeight="1">
      <c r="A17" s="78">
        <v>9650</v>
      </c>
      <c r="B17" s="85" t="s">
        <v>154</v>
      </c>
      <c r="C17" s="61" t="s">
        <v>144</v>
      </c>
      <c r="D17" s="64"/>
      <c r="E17" s="64"/>
      <c r="F17" s="81"/>
      <c r="G17" s="81"/>
      <c r="H17" s="81"/>
      <c r="I17" s="66"/>
      <c r="J17" s="81"/>
      <c r="K17" s="66"/>
      <c r="L17" s="66"/>
      <c r="M17" s="66"/>
      <c r="N17" s="66"/>
      <c r="O17" s="66"/>
      <c r="P17" s="66">
        <f>184+124+167+150+172+120+148</f>
        <v>1065</v>
      </c>
      <c r="Q17" s="66"/>
      <c r="R17" s="66">
        <v>3457</v>
      </c>
      <c r="S17" s="66"/>
      <c r="T17" s="66"/>
      <c r="U17" s="66"/>
      <c r="V17" s="66">
        <v>1102</v>
      </c>
      <c r="W17" s="66"/>
      <c r="X17" s="66"/>
      <c r="Y17" s="66"/>
      <c r="Z17" s="66"/>
      <c r="AA17" s="66"/>
      <c r="AB17" s="66"/>
      <c r="AC17" s="66"/>
      <c r="AD17" s="66"/>
      <c r="AE17" s="66">
        <v>664</v>
      </c>
      <c r="AF17" s="66"/>
      <c r="AG17" s="66"/>
      <c r="AH17" s="66"/>
      <c r="AI17" s="66">
        <v>1282</v>
      </c>
      <c r="AJ17" s="66"/>
      <c r="AK17" s="66"/>
      <c r="AL17" s="66"/>
      <c r="AM17" s="66"/>
      <c r="AN17" s="66">
        <v>1587</v>
      </c>
      <c r="AO17" s="66"/>
      <c r="AP17" s="66"/>
      <c r="AQ17" s="66"/>
      <c r="AR17" s="66">
        <v>1481</v>
      </c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>
        <f>IF(SUM(D17:CX17)=0,"",SUM(D17:CX17))</f>
        <v>10638</v>
      </c>
      <c r="CZ17" s="67"/>
      <c r="DA17" s="68"/>
      <c r="DB17" s="86" t="s">
        <v>154</v>
      </c>
      <c r="DD17" s="78">
        <f>VLOOKUP(B19,'listing du mois'!$A$2:$Z$451,23,0)</f>
        <v>10478</v>
      </c>
      <c r="DF17" s="66"/>
    </row>
    <row r="18" spans="1:110" ht="12.75" customHeight="1">
      <c r="A18" s="78">
        <v>55</v>
      </c>
      <c r="B18" s="87" t="s">
        <v>155</v>
      </c>
      <c r="C18" s="71" t="s">
        <v>146</v>
      </c>
      <c r="D18" s="64"/>
      <c r="E18" s="64"/>
      <c r="F18" s="81"/>
      <c r="G18" s="81"/>
      <c r="H18" s="81"/>
      <c r="I18" s="66"/>
      <c r="J18" s="81"/>
      <c r="K18" s="66"/>
      <c r="L18" s="66"/>
      <c r="M18" s="66"/>
      <c r="N18" s="66"/>
      <c r="O18" s="66"/>
      <c r="P18" s="66">
        <v>7</v>
      </c>
      <c r="Q18" s="66"/>
      <c r="R18" s="66">
        <v>18</v>
      </c>
      <c r="S18" s="66"/>
      <c r="T18" s="66"/>
      <c r="U18" s="66"/>
      <c r="V18" s="66">
        <v>6</v>
      </c>
      <c r="W18" s="66"/>
      <c r="X18" s="66"/>
      <c r="Y18" s="66"/>
      <c r="Z18" s="66"/>
      <c r="AA18" s="66"/>
      <c r="AB18" s="66"/>
      <c r="AC18" s="66"/>
      <c r="AD18" s="66"/>
      <c r="AE18" s="66">
        <v>4</v>
      </c>
      <c r="AF18" s="66"/>
      <c r="AG18" s="66"/>
      <c r="AH18" s="66"/>
      <c r="AI18" s="66">
        <v>8</v>
      </c>
      <c r="AJ18" s="66"/>
      <c r="AK18" s="66"/>
      <c r="AL18" s="66"/>
      <c r="AM18" s="66"/>
      <c r="AN18" s="66">
        <v>8</v>
      </c>
      <c r="AO18" s="66"/>
      <c r="AP18" s="66"/>
      <c r="AQ18" s="66"/>
      <c r="AR18" s="66">
        <v>8</v>
      </c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>
        <f>IF(SUM(D18:CX18)=0,"",SUM(D18:CX18))</f>
        <v>59</v>
      </c>
      <c r="CZ18" s="27">
        <f>IF(COUNTA(D18:CX18)=0,"",COUNTA(D18:CX18))</f>
        <v>7</v>
      </c>
      <c r="DA18" s="3" t="s">
        <v>156</v>
      </c>
      <c r="DB18" s="82" t="s">
        <v>155</v>
      </c>
      <c r="DD18" s="78">
        <f>VLOOKUP(B19,'listing du mois'!$A$2:$Z$451,24,0)</f>
        <v>59</v>
      </c>
      <c r="DF18" s="66"/>
    </row>
    <row r="19" spans="1:110" ht="12.75" customHeight="1">
      <c r="A19" s="73">
        <f>IF(A17="","",A17/A18)</f>
        <v>175.45454545454547</v>
      </c>
      <c r="B19" s="88" t="s">
        <v>157</v>
      </c>
      <c r="C19" s="71" t="s">
        <v>149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>
        <f>IF(P17="","",P17/P18)</f>
        <v>152.14285714285714</v>
      </c>
      <c r="Q19" s="75"/>
      <c r="R19" s="75">
        <f>IF(R17="","",R17/R18)</f>
        <v>192.05555555555554</v>
      </c>
      <c r="S19" s="75">
        <f>IF(S17="","",S17/S18)</f>
      </c>
      <c r="T19" s="75">
        <f>IF(T17="","",T17/T18)</f>
      </c>
      <c r="U19" s="75">
        <f>IF(U17="","",U17/U18)</f>
      </c>
      <c r="V19" s="75">
        <f>IF(V17="","",V17/V18)</f>
        <v>183.66666666666666</v>
      </c>
      <c r="W19" s="75"/>
      <c r="X19" s="75"/>
      <c r="Y19" s="75"/>
      <c r="Z19" s="75"/>
      <c r="AA19" s="75"/>
      <c r="AB19" s="75"/>
      <c r="AC19" s="75"/>
      <c r="AD19" s="75"/>
      <c r="AE19" s="75">
        <f>AE17/AE18</f>
        <v>166</v>
      </c>
      <c r="AF19" s="75"/>
      <c r="AG19" s="75"/>
      <c r="AH19" s="75"/>
      <c r="AI19" s="75">
        <f>IF(AI17="","",AI17/AI18)</f>
        <v>160.25</v>
      </c>
      <c r="AJ19" s="75"/>
      <c r="AK19" s="75"/>
      <c r="AL19" s="75"/>
      <c r="AM19" s="75"/>
      <c r="AN19" s="75">
        <f>IF(AN17="","",AN17/AN18)</f>
        <v>198.375</v>
      </c>
      <c r="AO19" s="75"/>
      <c r="AP19" s="75"/>
      <c r="AQ19" s="75"/>
      <c r="AR19" s="75">
        <f>AR17/AR18</f>
        <v>185.125</v>
      </c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>
        <f aca="true" t="shared" si="2" ref="BU19:CY19">IF(BU17="","",BU17/BU18)</f>
      </c>
      <c r="BV19" s="75">
        <f t="shared" si="2"/>
      </c>
      <c r="BW19" s="75">
        <f t="shared" si="2"/>
      </c>
      <c r="BX19" s="75">
        <f t="shared" si="2"/>
      </c>
      <c r="BY19" s="75">
        <f t="shared" si="2"/>
      </c>
      <c r="BZ19" s="75">
        <f t="shared" si="2"/>
      </c>
      <c r="CA19" s="75">
        <f t="shared" si="2"/>
      </c>
      <c r="CB19" s="75">
        <f t="shared" si="2"/>
      </c>
      <c r="CC19" s="75">
        <f t="shared" si="2"/>
      </c>
      <c r="CD19" s="75">
        <f t="shared" si="2"/>
      </c>
      <c r="CE19" s="75">
        <f t="shared" si="2"/>
      </c>
      <c r="CF19" s="75">
        <f t="shared" si="2"/>
      </c>
      <c r="CG19" s="75">
        <f t="shared" si="2"/>
      </c>
      <c r="CH19" s="75">
        <f t="shared" si="2"/>
      </c>
      <c r="CI19" s="75">
        <f t="shared" si="2"/>
      </c>
      <c r="CJ19" s="75">
        <f t="shared" si="2"/>
      </c>
      <c r="CK19" s="75">
        <f t="shared" si="2"/>
      </c>
      <c r="CL19" s="75">
        <f t="shared" si="2"/>
      </c>
      <c r="CM19" s="75">
        <f t="shared" si="2"/>
      </c>
      <c r="CN19" s="75">
        <f t="shared" si="2"/>
      </c>
      <c r="CO19" s="75">
        <f t="shared" si="2"/>
      </c>
      <c r="CP19" s="75">
        <f t="shared" si="2"/>
      </c>
      <c r="CQ19" s="75">
        <f t="shared" si="2"/>
      </c>
      <c r="CR19" s="75">
        <f t="shared" si="2"/>
      </c>
      <c r="CS19" s="75">
        <f t="shared" si="2"/>
      </c>
      <c r="CT19" s="75">
        <f t="shared" si="2"/>
      </c>
      <c r="CU19" s="75">
        <f t="shared" si="2"/>
      </c>
      <c r="CV19" s="75">
        <f t="shared" si="2"/>
      </c>
      <c r="CW19" s="75">
        <f t="shared" si="2"/>
      </c>
      <c r="CX19" s="75">
        <f t="shared" si="2"/>
      </c>
      <c r="CY19" s="75">
        <f t="shared" si="2"/>
        <v>180.3050847457627</v>
      </c>
      <c r="CZ19" s="76"/>
      <c r="DB19" s="84" t="s">
        <v>157</v>
      </c>
      <c r="DD19" s="73">
        <f>IF(DD17="","",DD17/DD18)</f>
        <v>177.59322033898306</v>
      </c>
      <c r="DF19" s="77">
        <f>CY19-A19</f>
        <v>4.850539291217245</v>
      </c>
    </row>
    <row r="20" spans="1:110" ht="12.75" customHeight="1">
      <c r="A20" s="25"/>
      <c r="B20" s="69" t="s">
        <v>158</v>
      </c>
      <c r="C20" s="61" t="s">
        <v>144</v>
      </c>
      <c r="D20" s="89"/>
      <c r="E20" s="64"/>
      <c r="F20" s="90"/>
      <c r="G20" s="90"/>
      <c r="H20" s="90"/>
      <c r="I20" s="90"/>
      <c r="J20" s="90"/>
      <c r="K20" s="90"/>
      <c r="L20" s="90">
        <v>1088</v>
      </c>
      <c r="M20" s="90"/>
      <c r="N20" s="90"/>
      <c r="O20" s="90">
        <v>711</v>
      </c>
      <c r="P20" s="90"/>
      <c r="Q20" s="90"/>
      <c r="R20" s="90"/>
      <c r="S20" s="90"/>
      <c r="T20" s="90"/>
      <c r="U20" s="90"/>
      <c r="V20" s="90"/>
      <c r="W20" s="90"/>
      <c r="X20" s="90">
        <v>960</v>
      </c>
      <c r="Y20" s="90"/>
      <c r="Z20" s="90"/>
      <c r="AA20" s="90"/>
      <c r="AB20" s="90"/>
      <c r="AC20" s="90">
        <v>834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66">
        <f>IF(SUM(D20:CX20)=0,"",SUM(D20:CX20))</f>
        <v>3593</v>
      </c>
      <c r="CZ20" s="67"/>
      <c r="DA20" s="68"/>
      <c r="DB20" s="69" t="s">
        <v>158</v>
      </c>
      <c r="DD20" s="25">
        <f>VLOOKUP(B22,'listing du mois'!$A$2:$Z$451,23,0)</f>
        <v>3593</v>
      </c>
      <c r="DF20" s="66"/>
    </row>
    <row r="21" spans="1:110" ht="12.75" customHeight="1">
      <c r="A21" s="25"/>
      <c r="B21" s="91" t="s">
        <v>159</v>
      </c>
      <c r="C21" s="71" t="s">
        <v>146</v>
      </c>
      <c r="D21" s="27"/>
      <c r="E21" s="64"/>
      <c r="F21" s="27"/>
      <c r="G21" s="27"/>
      <c r="H21" s="27"/>
      <c r="I21" s="27"/>
      <c r="J21" s="27"/>
      <c r="K21" s="27"/>
      <c r="L21" s="27">
        <v>8</v>
      </c>
      <c r="M21" s="27"/>
      <c r="N21" s="27"/>
      <c r="O21" s="27">
        <v>5</v>
      </c>
      <c r="P21" s="27"/>
      <c r="Q21" s="27"/>
      <c r="R21" s="27"/>
      <c r="S21" s="27"/>
      <c r="T21" s="27"/>
      <c r="U21" s="27"/>
      <c r="V21" s="27"/>
      <c r="W21" s="27"/>
      <c r="X21" s="27">
        <v>8</v>
      </c>
      <c r="Y21" s="27"/>
      <c r="Z21" s="27"/>
      <c r="AA21" s="27"/>
      <c r="AB21" s="27"/>
      <c r="AC21" s="27">
        <v>6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66">
        <f>IF(SUM(D21:CX21)=0,"",SUM(D21:CX21))</f>
        <v>27</v>
      </c>
      <c r="CZ21" s="27">
        <f>IF(COUNTA(D21:CX21)=0,"",COUNTA(D21:CX21))</f>
        <v>4</v>
      </c>
      <c r="DA21" s="3" t="s">
        <v>160</v>
      </c>
      <c r="DB21" s="91" t="s">
        <v>159</v>
      </c>
      <c r="DD21" s="25">
        <f>VLOOKUP(B22,'listing du mois'!$A$2:$Z$451,24,0)</f>
        <v>27</v>
      </c>
      <c r="DF21" s="66"/>
    </row>
    <row r="22" spans="1:110" ht="12.75" customHeight="1">
      <c r="A22" s="73">
        <f>IF(A20="","",A20/A21)</f>
      </c>
      <c r="B22" s="92" t="s">
        <v>161</v>
      </c>
      <c r="C22" s="71" t="s">
        <v>149</v>
      </c>
      <c r="D22" s="75"/>
      <c r="E22" s="75"/>
      <c r="F22" s="75"/>
      <c r="G22" s="75"/>
      <c r="H22" s="75"/>
      <c r="I22" s="75"/>
      <c r="J22" s="75"/>
      <c r="K22" s="75"/>
      <c r="L22" s="75">
        <f>IF(L20="","",L20/L21)</f>
        <v>136</v>
      </c>
      <c r="M22" s="75"/>
      <c r="N22" s="75"/>
      <c r="O22" s="75">
        <f>IF(O20="","",O20/O21)</f>
        <v>142.2</v>
      </c>
      <c r="P22" s="75"/>
      <c r="Q22" s="75"/>
      <c r="R22" s="75">
        <f>IF(R20="","",R20/R21)</f>
      </c>
      <c r="S22" s="75">
        <f>IF(S20="","",S20/S21)</f>
      </c>
      <c r="T22" s="75">
        <f>IF(T20="","",T20/T21)</f>
      </c>
      <c r="U22" s="75">
        <f>IF(U20="","",U20/U21)</f>
      </c>
      <c r="V22" s="75"/>
      <c r="W22" s="75"/>
      <c r="X22" s="75">
        <f>IF(X20="","",X20/X21)</f>
        <v>120</v>
      </c>
      <c r="Y22" s="75"/>
      <c r="Z22" s="75"/>
      <c r="AA22" s="75"/>
      <c r="AB22" s="75"/>
      <c r="AC22" s="75">
        <f>AC20/AC21</f>
        <v>139</v>
      </c>
      <c r="AD22" s="75"/>
      <c r="AE22" s="75"/>
      <c r="AF22" s="75"/>
      <c r="AG22" s="75" t="s">
        <v>162</v>
      </c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>
        <f aca="true" t="shared" si="3" ref="BU22:CY22">IF(BU20="","",BU20/BU21)</f>
      </c>
      <c r="BV22" s="75">
        <f t="shared" si="3"/>
      </c>
      <c r="BW22" s="75">
        <f t="shared" si="3"/>
      </c>
      <c r="BX22" s="75">
        <f t="shared" si="3"/>
      </c>
      <c r="BY22" s="75">
        <f t="shared" si="3"/>
      </c>
      <c r="BZ22" s="75">
        <f t="shared" si="3"/>
      </c>
      <c r="CA22" s="75">
        <f t="shared" si="3"/>
      </c>
      <c r="CB22" s="75">
        <f t="shared" si="3"/>
      </c>
      <c r="CC22" s="75">
        <f t="shared" si="3"/>
      </c>
      <c r="CD22" s="75">
        <f t="shared" si="3"/>
      </c>
      <c r="CE22" s="75">
        <f t="shared" si="3"/>
      </c>
      <c r="CF22" s="75">
        <f t="shared" si="3"/>
      </c>
      <c r="CG22" s="75">
        <f t="shared" si="3"/>
      </c>
      <c r="CH22" s="75">
        <f t="shared" si="3"/>
      </c>
      <c r="CI22" s="75">
        <f t="shared" si="3"/>
      </c>
      <c r="CJ22" s="75">
        <f t="shared" si="3"/>
      </c>
      <c r="CK22" s="75">
        <f t="shared" si="3"/>
      </c>
      <c r="CL22" s="75">
        <f t="shared" si="3"/>
      </c>
      <c r="CM22" s="75">
        <f t="shared" si="3"/>
      </c>
      <c r="CN22" s="75">
        <f t="shared" si="3"/>
      </c>
      <c r="CO22" s="75">
        <f t="shared" si="3"/>
      </c>
      <c r="CP22" s="75">
        <f t="shared" si="3"/>
      </c>
      <c r="CQ22" s="75">
        <f t="shared" si="3"/>
      </c>
      <c r="CR22" s="75">
        <f t="shared" si="3"/>
      </c>
      <c r="CS22" s="75">
        <f t="shared" si="3"/>
      </c>
      <c r="CT22" s="75">
        <f t="shared" si="3"/>
      </c>
      <c r="CU22" s="75">
        <f t="shared" si="3"/>
      </c>
      <c r="CV22" s="75">
        <f t="shared" si="3"/>
      </c>
      <c r="CW22" s="75">
        <f t="shared" si="3"/>
      </c>
      <c r="CX22" s="75">
        <f t="shared" si="3"/>
      </c>
      <c r="CY22" s="75">
        <f t="shared" si="3"/>
        <v>133.07407407407408</v>
      </c>
      <c r="CZ22" s="76"/>
      <c r="DA22" s="68"/>
      <c r="DB22" s="92" t="s">
        <v>161</v>
      </c>
      <c r="DD22" s="73">
        <f>IF(DD20="","",DD20/DD21)</f>
        <v>133.07407407407408</v>
      </c>
      <c r="DE22" s="93"/>
      <c r="DF22" s="77"/>
    </row>
    <row r="23" spans="1:110" ht="12.75" customHeight="1">
      <c r="A23" s="25"/>
      <c r="B23" s="69" t="s">
        <v>163</v>
      </c>
      <c r="C23" s="61" t="s">
        <v>144</v>
      </c>
      <c r="D23" s="89"/>
      <c r="E23" s="64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66">
        <f>IF(SUM(D23:CX23)=0,"",SUM(D23:CX23))</f>
      </c>
      <c r="CZ23" s="67"/>
      <c r="DA23" s="68"/>
      <c r="DB23" s="69" t="s">
        <v>163</v>
      </c>
      <c r="DD23" s="25"/>
      <c r="DF23" s="66"/>
    </row>
    <row r="24" spans="1:110" ht="12.75" customHeight="1">
      <c r="A24" s="25"/>
      <c r="B24" s="91" t="s">
        <v>164</v>
      </c>
      <c r="C24" s="71" t="s">
        <v>146</v>
      </c>
      <c r="D24" s="27"/>
      <c r="E24" s="64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66">
        <f>IF(SUM(D24:CX24)=0,"",SUM(D24:CX24))</f>
      </c>
      <c r="CZ24" s="27">
        <f>IF(COUNTA(D24:CX24)=0,"",COUNTA(D24:CX24))</f>
      </c>
      <c r="DB24" s="91" t="s">
        <v>164</v>
      </c>
      <c r="DD24" s="25"/>
      <c r="DF24" s="66"/>
    </row>
    <row r="25" spans="1:110" ht="12.75" customHeight="1">
      <c r="A25" s="73">
        <f>IF(A23="","",A23/A24)</f>
      </c>
      <c r="B25" s="92" t="s">
        <v>165</v>
      </c>
      <c r="C25" s="71" t="s">
        <v>149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>
        <f>IF(R23="","",R23/R24)</f>
      </c>
      <c r="S25" s="75">
        <f>IF(S23="","",S23/S24)</f>
      </c>
      <c r="T25" s="75">
        <f>IF(T23="","",T23/T24)</f>
      </c>
      <c r="U25" s="75">
        <f>IF(U23="","",U23/U24)</f>
      </c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>
        <f aca="true" t="shared" si="4" ref="BU25:CY25">IF(BU23="","",BU23/BU24)</f>
      </c>
      <c r="BV25" s="75">
        <f t="shared" si="4"/>
      </c>
      <c r="BW25" s="75">
        <f t="shared" si="4"/>
      </c>
      <c r="BX25" s="75">
        <f t="shared" si="4"/>
      </c>
      <c r="BY25" s="75">
        <f t="shared" si="4"/>
      </c>
      <c r="BZ25" s="75">
        <f t="shared" si="4"/>
      </c>
      <c r="CA25" s="75">
        <f t="shared" si="4"/>
      </c>
      <c r="CB25" s="75">
        <f t="shared" si="4"/>
      </c>
      <c r="CC25" s="75">
        <f t="shared" si="4"/>
      </c>
      <c r="CD25" s="75">
        <f t="shared" si="4"/>
      </c>
      <c r="CE25" s="75">
        <f t="shared" si="4"/>
      </c>
      <c r="CF25" s="75">
        <f t="shared" si="4"/>
      </c>
      <c r="CG25" s="75">
        <f t="shared" si="4"/>
      </c>
      <c r="CH25" s="75">
        <f t="shared" si="4"/>
      </c>
      <c r="CI25" s="75">
        <f t="shared" si="4"/>
      </c>
      <c r="CJ25" s="75">
        <f t="shared" si="4"/>
      </c>
      <c r="CK25" s="75">
        <f t="shared" si="4"/>
      </c>
      <c r="CL25" s="75">
        <f t="shared" si="4"/>
      </c>
      <c r="CM25" s="75">
        <f t="shared" si="4"/>
      </c>
      <c r="CN25" s="75">
        <f t="shared" si="4"/>
      </c>
      <c r="CO25" s="75">
        <f t="shared" si="4"/>
      </c>
      <c r="CP25" s="75">
        <f t="shared" si="4"/>
      </c>
      <c r="CQ25" s="75">
        <f t="shared" si="4"/>
      </c>
      <c r="CR25" s="75">
        <f t="shared" si="4"/>
      </c>
      <c r="CS25" s="75">
        <f t="shared" si="4"/>
      </c>
      <c r="CT25" s="75">
        <f t="shared" si="4"/>
      </c>
      <c r="CU25" s="75">
        <f t="shared" si="4"/>
      </c>
      <c r="CV25" s="75">
        <f t="shared" si="4"/>
      </c>
      <c r="CW25" s="75">
        <f t="shared" si="4"/>
      </c>
      <c r="CX25" s="75">
        <f t="shared" si="4"/>
      </c>
      <c r="CY25" s="75">
        <f t="shared" si="4"/>
      </c>
      <c r="CZ25" s="76"/>
      <c r="DA25" s="68"/>
      <c r="DB25" s="92" t="s">
        <v>165</v>
      </c>
      <c r="DD25" s="73"/>
      <c r="DE25" s="93"/>
      <c r="DF25" s="77"/>
    </row>
    <row r="26" spans="1:110" ht="12.75" customHeight="1">
      <c r="A26" s="25">
        <v>1353</v>
      </c>
      <c r="B26" s="94" t="s">
        <v>163</v>
      </c>
      <c r="C26" s="71" t="s">
        <v>144</v>
      </c>
      <c r="D26" s="95"/>
      <c r="E26" s="64"/>
      <c r="F26" s="95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66">
        <f>IF(SUM(D26:CX26)=0,"",SUM(D26:CX26))</f>
      </c>
      <c r="CZ26" s="67"/>
      <c r="DA26" s="68"/>
      <c r="DB26" s="94" t="s">
        <v>163</v>
      </c>
      <c r="DD26" s="25">
        <f>VLOOKUP(B28,'listing du mois'!$A$2:$Z$451,23,0)</f>
        <v>0</v>
      </c>
      <c r="DE26" s="96"/>
      <c r="DF26" s="66"/>
    </row>
    <row r="27" spans="1:110" ht="12.75" customHeight="1">
      <c r="A27" s="25">
        <v>8</v>
      </c>
      <c r="B27" s="82" t="s">
        <v>166</v>
      </c>
      <c r="C27" s="71" t="s">
        <v>146</v>
      </c>
      <c r="D27" s="27"/>
      <c r="E27" s="64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66">
        <f>IF(SUM(D27:CX27)=0,"",SUM(D27:CX27))</f>
      </c>
      <c r="CZ27" s="27">
        <f>IF(COUNTA(D27:CX27)=0,"",COUNTA(D27:CX27))</f>
      </c>
      <c r="DB27" s="82" t="s">
        <v>166</v>
      </c>
      <c r="DD27" s="25">
        <f>VLOOKUP(B28,'listing du mois'!$A$2:$Z$451,24,0)</f>
        <v>0</v>
      </c>
      <c r="DE27" s="96"/>
      <c r="DF27" s="66"/>
    </row>
    <row r="28" spans="1:110" ht="12.75" customHeight="1">
      <c r="A28" s="73">
        <f>IF(A26="","",A26/A27)</f>
        <v>169.125</v>
      </c>
      <c r="B28" s="84" t="s">
        <v>167</v>
      </c>
      <c r="C28" s="71" t="s">
        <v>149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>
        <f>IF(R26="","",R26/R27)</f>
      </c>
      <c r="S28" s="75">
        <f>IF(S26="","",S26/S27)</f>
      </c>
      <c r="T28" s="75">
        <f>IF(T26="","",T26/T27)</f>
      </c>
      <c r="U28" s="75">
        <f>IF(U26="","",U26/U27)</f>
      </c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>
        <f aca="true" t="shared" si="5" ref="BU28:CY28">IF(BU26="","",BU26/BU27)</f>
      </c>
      <c r="BV28" s="75">
        <f t="shared" si="5"/>
      </c>
      <c r="BW28" s="75">
        <f t="shared" si="5"/>
      </c>
      <c r="BX28" s="75">
        <f t="shared" si="5"/>
      </c>
      <c r="BY28" s="75">
        <f t="shared" si="5"/>
      </c>
      <c r="BZ28" s="75">
        <f t="shared" si="5"/>
      </c>
      <c r="CA28" s="75">
        <f t="shared" si="5"/>
      </c>
      <c r="CB28" s="75">
        <f t="shared" si="5"/>
      </c>
      <c r="CC28" s="75">
        <f t="shared" si="5"/>
      </c>
      <c r="CD28" s="75">
        <f t="shared" si="5"/>
      </c>
      <c r="CE28" s="75">
        <f t="shared" si="5"/>
      </c>
      <c r="CF28" s="75">
        <f t="shared" si="5"/>
      </c>
      <c r="CG28" s="75">
        <f t="shared" si="5"/>
      </c>
      <c r="CH28" s="75">
        <f t="shared" si="5"/>
      </c>
      <c r="CI28" s="75">
        <f t="shared" si="5"/>
      </c>
      <c r="CJ28" s="75">
        <f t="shared" si="5"/>
      </c>
      <c r="CK28" s="75">
        <f t="shared" si="5"/>
      </c>
      <c r="CL28" s="75">
        <f t="shared" si="5"/>
      </c>
      <c r="CM28" s="75">
        <f t="shared" si="5"/>
      </c>
      <c r="CN28" s="75">
        <f t="shared" si="5"/>
      </c>
      <c r="CO28" s="75">
        <f t="shared" si="5"/>
      </c>
      <c r="CP28" s="75">
        <f t="shared" si="5"/>
      </c>
      <c r="CQ28" s="75">
        <f t="shared" si="5"/>
      </c>
      <c r="CR28" s="75">
        <f t="shared" si="5"/>
      </c>
      <c r="CS28" s="75">
        <f t="shared" si="5"/>
      </c>
      <c r="CT28" s="75">
        <f t="shared" si="5"/>
      </c>
      <c r="CU28" s="75">
        <f t="shared" si="5"/>
      </c>
      <c r="CV28" s="75">
        <f t="shared" si="5"/>
      </c>
      <c r="CW28" s="75">
        <f t="shared" si="5"/>
      </c>
      <c r="CX28" s="75">
        <f t="shared" si="5"/>
      </c>
      <c r="CY28" s="75">
        <f t="shared" si="5"/>
      </c>
      <c r="CZ28" s="76"/>
      <c r="DA28" s="68"/>
      <c r="DB28" s="84" t="s">
        <v>167</v>
      </c>
      <c r="DD28" s="73" t="e">
        <f>IF(DD26="","",DD26/DD27)</f>
        <v>#DIV/0!</v>
      </c>
      <c r="DE28" s="93"/>
      <c r="DF28" s="77" t="e">
        <f>CY28-A28</f>
        <v>#VALUE!</v>
      </c>
    </row>
    <row r="29" spans="1:110" ht="12.75" customHeight="1">
      <c r="A29" s="25">
        <v>52200</v>
      </c>
      <c r="B29" s="97" t="s">
        <v>168</v>
      </c>
      <c r="C29" s="71" t="s">
        <v>144</v>
      </c>
      <c r="D29" s="89"/>
      <c r="E29" s="64">
        <v>1363</v>
      </c>
      <c r="F29" s="89">
        <v>2622</v>
      </c>
      <c r="G29" s="89">
        <v>1488</v>
      </c>
      <c r="H29" s="89">
        <f>168+181+174+177+136+162+175+175+148+180</f>
        <v>1676</v>
      </c>
      <c r="I29" s="89"/>
      <c r="J29" s="89"/>
      <c r="K29" s="89">
        <v>2027</v>
      </c>
      <c r="L29" s="89">
        <v>1459</v>
      </c>
      <c r="M29" s="89"/>
      <c r="N29" s="89"/>
      <c r="O29" s="89"/>
      <c r="P29" s="89"/>
      <c r="Q29" s="89"/>
      <c r="R29" s="89">
        <v>2658</v>
      </c>
      <c r="S29" s="89">
        <v>950</v>
      </c>
      <c r="T29" s="89"/>
      <c r="U29" s="89">
        <v>1475</v>
      </c>
      <c r="V29" s="89">
        <v>991</v>
      </c>
      <c r="W29" s="89"/>
      <c r="X29" s="89">
        <v>1350</v>
      </c>
      <c r="Y29" s="89">
        <v>894</v>
      </c>
      <c r="Z29" s="89"/>
      <c r="AA29" s="89"/>
      <c r="AB29" s="89"/>
      <c r="AC29" s="89"/>
      <c r="AD29" s="89"/>
      <c r="AE29" s="89"/>
      <c r="AF29" s="89">
        <v>2426</v>
      </c>
      <c r="AG29" s="89"/>
      <c r="AH29" s="89">
        <v>1267</v>
      </c>
      <c r="AI29" s="89"/>
      <c r="AJ29" s="89"/>
      <c r="AK29" s="89"/>
      <c r="AL29" s="89"/>
      <c r="AM29" s="89">
        <v>1300</v>
      </c>
      <c r="AN29" s="89"/>
      <c r="AO29" s="89">
        <v>1385</v>
      </c>
      <c r="AP29" s="89"/>
      <c r="AQ29" s="89"/>
      <c r="AR29" s="89">
        <v>1459</v>
      </c>
      <c r="AS29" s="89">
        <v>2072</v>
      </c>
      <c r="AT29" s="89"/>
      <c r="AU29" s="89">
        <v>1234</v>
      </c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66">
        <f>IF(SUM(D29:CX29)=0,"",SUM(D29:CX29))</f>
        <v>30096</v>
      </c>
      <c r="CZ29" s="67"/>
      <c r="DA29" s="98"/>
      <c r="DB29" s="97" t="s">
        <v>168</v>
      </c>
      <c r="DC29" s="93"/>
      <c r="DD29" s="25">
        <f>VLOOKUP(B31,'listing du mois'!$A$2:$Z$451,23,0)</f>
        <v>49916</v>
      </c>
      <c r="DE29" s="93"/>
      <c r="DF29" s="66"/>
    </row>
    <row r="30" spans="1:110" ht="12.75" customHeight="1">
      <c r="A30" s="25">
        <v>300</v>
      </c>
      <c r="B30" s="91" t="s">
        <v>169</v>
      </c>
      <c r="C30" s="71" t="s">
        <v>146</v>
      </c>
      <c r="D30" s="90"/>
      <c r="E30" s="64">
        <v>8</v>
      </c>
      <c r="F30" s="89">
        <v>15</v>
      </c>
      <c r="G30" s="89">
        <v>8</v>
      </c>
      <c r="H30" s="89">
        <v>10</v>
      </c>
      <c r="I30" s="89"/>
      <c r="J30" s="89"/>
      <c r="K30" s="89">
        <v>11</v>
      </c>
      <c r="L30" s="89">
        <v>8</v>
      </c>
      <c r="M30" s="89"/>
      <c r="N30" s="89"/>
      <c r="O30" s="89"/>
      <c r="P30" s="89"/>
      <c r="Q30" s="89"/>
      <c r="R30" s="89">
        <v>15</v>
      </c>
      <c r="S30" s="89">
        <v>6</v>
      </c>
      <c r="T30" s="89"/>
      <c r="U30" s="89">
        <v>8</v>
      </c>
      <c r="V30" s="89">
        <v>6</v>
      </c>
      <c r="W30" s="89"/>
      <c r="X30" s="89">
        <v>8</v>
      </c>
      <c r="Y30" s="89">
        <v>6</v>
      </c>
      <c r="Z30" s="89"/>
      <c r="AA30" s="89"/>
      <c r="AB30" s="89"/>
      <c r="AC30" s="89"/>
      <c r="AD30" s="89"/>
      <c r="AE30" s="89"/>
      <c r="AF30" s="89">
        <v>13</v>
      </c>
      <c r="AG30" s="89"/>
      <c r="AH30" s="89">
        <v>8</v>
      </c>
      <c r="AI30" s="89"/>
      <c r="AJ30" s="89"/>
      <c r="AK30" s="89"/>
      <c r="AL30" s="89"/>
      <c r="AM30" s="89">
        <v>8</v>
      </c>
      <c r="AN30" s="89"/>
      <c r="AO30" s="89">
        <v>8</v>
      </c>
      <c r="AP30" s="89"/>
      <c r="AQ30" s="89"/>
      <c r="AR30" s="89">
        <v>8</v>
      </c>
      <c r="AS30" s="89">
        <v>12</v>
      </c>
      <c r="AT30" s="89"/>
      <c r="AU30" s="89">
        <v>8</v>
      </c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66">
        <f>IF(SUM(D30:CX30)=0,"",SUM(D30:CX30))</f>
        <v>174</v>
      </c>
      <c r="CZ30" s="27">
        <f>IF(COUNTA(D30:CX30)=0,"",COUNTA(D30:CX30))</f>
        <v>19</v>
      </c>
      <c r="DA30" s="99" t="s">
        <v>170</v>
      </c>
      <c r="DB30" s="91" t="s">
        <v>169</v>
      </c>
      <c r="DC30" s="93"/>
      <c r="DD30" s="25">
        <f>VLOOKUP(B31,'listing du mois'!$A$2:$Z$451,24,0)</f>
        <v>288</v>
      </c>
      <c r="DE30" s="93"/>
      <c r="DF30" s="66"/>
    </row>
    <row r="31" spans="1:110" ht="12.75" customHeight="1">
      <c r="A31" s="73">
        <f>IF(A29="","",A29/A30)</f>
        <v>174</v>
      </c>
      <c r="B31" s="92" t="s">
        <v>171</v>
      </c>
      <c r="C31" s="71" t="s">
        <v>149</v>
      </c>
      <c r="D31" s="75"/>
      <c r="E31" s="75">
        <f>IF(E29="","",E29/E30)</f>
        <v>170.375</v>
      </c>
      <c r="F31" s="75">
        <f>IF(F29="","",F29/F30)</f>
        <v>174.8</v>
      </c>
      <c r="G31" s="75">
        <f>IF(G29="","",G29/G30)</f>
        <v>186</v>
      </c>
      <c r="H31" s="75">
        <f>IF(H29="","",H29/H30)</f>
        <v>167.6</v>
      </c>
      <c r="I31" s="75"/>
      <c r="J31" s="75"/>
      <c r="K31" s="75">
        <f>IF(K29="","",K29/K30)</f>
        <v>184.27272727272728</v>
      </c>
      <c r="L31" s="75">
        <f>IF(L29="","",L29/L30)</f>
        <v>182.375</v>
      </c>
      <c r="M31" s="75"/>
      <c r="N31" s="75"/>
      <c r="O31" s="75"/>
      <c r="P31" s="75"/>
      <c r="Q31" s="75"/>
      <c r="R31" s="75">
        <f>IF(R29="","",R29/R30)</f>
        <v>177.2</v>
      </c>
      <c r="S31" s="75">
        <f>IF(S29="","",S29/S30)</f>
        <v>158.33333333333334</v>
      </c>
      <c r="T31" s="75">
        <f>IF(T29="","",T29/T30)</f>
      </c>
      <c r="U31" s="75">
        <f>IF(U29="","",U29/U30)</f>
        <v>184.375</v>
      </c>
      <c r="V31" s="75">
        <f>IF(V29="","",V29/V30)</f>
        <v>165.16666666666666</v>
      </c>
      <c r="W31" s="75"/>
      <c r="X31" s="75">
        <f>IF(X29="","",X29/X30)</f>
        <v>168.75</v>
      </c>
      <c r="Y31" s="75">
        <f>IF(Y29="","",Y29/Y30)</f>
        <v>149</v>
      </c>
      <c r="Z31" s="75"/>
      <c r="AA31" s="75"/>
      <c r="AB31" s="75"/>
      <c r="AC31" s="75"/>
      <c r="AD31" s="75"/>
      <c r="AE31" s="75"/>
      <c r="AF31" s="75">
        <f>AF29/AF30</f>
        <v>186.6153846153846</v>
      </c>
      <c r="AG31" s="75"/>
      <c r="AH31" s="75">
        <f>IF(AH29="","",AH29/AH30)</f>
        <v>158.375</v>
      </c>
      <c r="AI31" s="75"/>
      <c r="AJ31" s="75"/>
      <c r="AK31" s="75"/>
      <c r="AL31" s="75"/>
      <c r="AM31" s="75">
        <f>IF(AM29="","",AM29/AM30)</f>
        <v>162.5</v>
      </c>
      <c r="AN31" s="75"/>
      <c r="AO31" s="75">
        <f>IF(AO29="","",AO29/AO30)</f>
        <v>173.125</v>
      </c>
      <c r="AP31" s="75"/>
      <c r="AQ31" s="75"/>
      <c r="AR31" s="75">
        <f>AR29/AR30</f>
        <v>182.375</v>
      </c>
      <c r="AS31" s="75">
        <f>AS29/AS30</f>
        <v>172.66666666666666</v>
      </c>
      <c r="AT31" s="75"/>
      <c r="AU31" s="75">
        <f>AU29/AU30</f>
        <v>154.25</v>
      </c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>
        <f aca="true" t="shared" si="6" ref="BU31:CY31">IF(BU29="","",BU29/BU30)</f>
      </c>
      <c r="BV31" s="75">
        <f t="shared" si="6"/>
      </c>
      <c r="BW31" s="75">
        <f t="shared" si="6"/>
      </c>
      <c r="BX31" s="75">
        <f t="shared" si="6"/>
      </c>
      <c r="BY31" s="75">
        <f t="shared" si="6"/>
      </c>
      <c r="BZ31" s="75">
        <f t="shared" si="6"/>
      </c>
      <c r="CA31" s="75">
        <f t="shared" si="6"/>
      </c>
      <c r="CB31" s="75">
        <f t="shared" si="6"/>
      </c>
      <c r="CC31" s="75">
        <f t="shared" si="6"/>
      </c>
      <c r="CD31" s="75">
        <f t="shared" si="6"/>
      </c>
      <c r="CE31" s="75">
        <f t="shared" si="6"/>
      </c>
      <c r="CF31" s="75">
        <f t="shared" si="6"/>
      </c>
      <c r="CG31" s="75">
        <f t="shared" si="6"/>
      </c>
      <c r="CH31" s="75">
        <f t="shared" si="6"/>
      </c>
      <c r="CI31" s="75">
        <f t="shared" si="6"/>
      </c>
      <c r="CJ31" s="75">
        <f t="shared" si="6"/>
      </c>
      <c r="CK31" s="75">
        <f t="shared" si="6"/>
      </c>
      <c r="CL31" s="75">
        <f t="shared" si="6"/>
      </c>
      <c r="CM31" s="75">
        <f t="shared" si="6"/>
      </c>
      <c r="CN31" s="75">
        <f t="shared" si="6"/>
      </c>
      <c r="CO31" s="75">
        <f t="shared" si="6"/>
      </c>
      <c r="CP31" s="75">
        <f t="shared" si="6"/>
      </c>
      <c r="CQ31" s="75">
        <f t="shared" si="6"/>
      </c>
      <c r="CR31" s="75">
        <f t="shared" si="6"/>
      </c>
      <c r="CS31" s="75">
        <f t="shared" si="6"/>
      </c>
      <c r="CT31" s="75">
        <f t="shared" si="6"/>
      </c>
      <c r="CU31" s="75">
        <f t="shared" si="6"/>
      </c>
      <c r="CV31" s="75">
        <f t="shared" si="6"/>
      </c>
      <c r="CW31" s="75">
        <f t="shared" si="6"/>
      </c>
      <c r="CX31" s="75">
        <f t="shared" si="6"/>
      </c>
      <c r="CY31" s="75">
        <f t="shared" si="6"/>
        <v>172.9655172413793</v>
      </c>
      <c r="CZ31" s="76"/>
      <c r="DB31" s="92" t="s">
        <v>171</v>
      </c>
      <c r="DC31" s="93"/>
      <c r="DD31" s="73">
        <f>IF(DD29="","",DD29/DD30)</f>
        <v>173.31944444444446</v>
      </c>
      <c r="DE31" s="93"/>
      <c r="DF31" s="77">
        <f>CY31-A31</f>
        <v>-1.0344827586206975</v>
      </c>
    </row>
    <row r="32" spans="1:110" ht="12.75" customHeight="1">
      <c r="A32" s="25">
        <v>16431</v>
      </c>
      <c r="B32" s="79" t="s">
        <v>172</v>
      </c>
      <c r="C32" s="71" t="s">
        <v>144</v>
      </c>
      <c r="D32" s="27"/>
      <c r="E32" s="64">
        <v>1335</v>
      </c>
      <c r="F32" s="89">
        <v>2909</v>
      </c>
      <c r="G32" s="89">
        <v>1450</v>
      </c>
      <c r="H32" s="89"/>
      <c r="I32" s="89">
        <v>1820</v>
      </c>
      <c r="J32" s="89"/>
      <c r="K32" s="89"/>
      <c r="L32" s="89"/>
      <c r="M32" s="89"/>
      <c r="N32" s="89"/>
      <c r="O32" s="89"/>
      <c r="P32" s="89"/>
      <c r="Q32" s="89"/>
      <c r="R32" s="89">
        <v>2795</v>
      </c>
      <c r="S32" s="89"/>
      <c r="T32" s="89"/>
      <c r="U32" s="89"/>
      <c r="V32" s="89">
        <v>1041</v>
      </c>
      <c r="W32" s="89"/>
      <c r="X32" s="89"/>
      <c r="Y32" s="89"/>
      <c r="Z32" s="89"/>
      <c r="AA32" s="89">
        <v>1687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>
        <v>1395</v>
      </c>
      <c r="AS32" s="89">
        <v>3482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66">
        <f>IF(SUM(D32:CX32)=0,"",SUM(D32:CX32))</f>
        <v>17914</v>
      </c>
      <c r="CZ32" s="67"/>
      <c r="DA32" s="68"/>
      <c r="DB32" s="79" t="s">
        <v>172</v>
      </c>
      <c r="DC32" s="93"/>
      <c r="DD32" s="25">
        <f>VLOOKUP(B34,'listing du mois'!$A$2:$Z$451,23,0)</f>
        <v>19319</v>
      </c>
      <c r="DE32" s="93"/>
      <c r="DF32" s="66"/>
    </row>
    <row r="33" spans="1:110" ht="12.75" customHeight="1">
      <c r="A33" s="25">
        <v>88</v>
      </c>
      <c r="B33" s="82" t="s">
        <v>173</v>
      </c>
      <c r="C33" s="71" t="s">
        <v>146</v>
      </c>
      <c r="D33" s="90"/>
      <c r="E33" s="64">
        <v>8</v>
      </c>
      <c r="F33" s="27">
        <v>15</v>
      </c>
      <c r="G33" s="27">
        <v>8</v>
      </c>
      <c r="H33" s="27"/>
      <c r="I33" s="27">
        <v>9</v>
      </c>
      <c r="J33" s="27"/>
      <c r="K33" s="27"/>
      <c r="L33" s="27"/>
      <c r="M33" s="27"/>
      <c r="N33" s="27"/>
      <c r="O33" s="27"/>
      <c r="P33" s="27"/>
      <c r="Q33" s="27"/>
      <c r="R33" s="27">
        <v>15</v>
      </c>
      <c r="S33" s="27"/>
      <c r="T33" s="27"/>
      <c r="U33" s="27"/>
      <c r="V33" s="27">
        <v>6</v>
      </c>
      <c r="W33" s="27"/>
      <c r="X33" s="27"/>
      <c r="Y33" s="27"/>
      <c r="Z33" s="27"/>
      <c r="AA33" s="27">
        <v>9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>
        <v>8</v>
      </c>
      <c r="AS33" s="27">
        <v>18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66">
        <f>IF(SUM(D33:CX33)=0,"",SUM(D33:CX33))</f>
        <v>96</v>
      </c>
      <c r="CZ33" s="27">
        <f>IF(COUNTA(D33:CX33)=0,"",COUNTA(D33:CX33))</f>
        <v>9</v>
      </c>
      <c r="DA33" s="3" t="s">
        <v>174</v>
      </c>
      <c r="DB33" s="82" t="s">
        <v>173</v>
      </c>
      <c r="DC33" s="93"/>
      <c r="DD33" s="25">
        <f>VLOOKUP(B34,'listing du mois'!$A$2:$Z$451,24,0)</f>
        <v>103</v>
      </c>
      <c r="DE33" s="93"/>
      <c r="DF33" s="66"/>
    </row>
    <row r="34" spans="1:110" ht="12.75" customHeight="1">
      <c r="A34" s="73">
        <f>IF(A32="","",A32/A33)</f>
        <v>186.7159090909091</v>
      </c>
      <c r="B34" s="84" t="s">
        <v>175</v>
      </c>
      <c r="C34" s="71" t="s">
        <v>149</v>
      </c>
      <c r="D34" s="100"/>
      <c r="E34" s="101">
        <f>IF(E32="","",E32/E33)</f>
        <v>166.875</v>
      </c>
      <c r="F34" s="101">
        <f>IF(F32="","",F32/F33)</f>
        <v>193.93333333333334</v>
      </c>
      <c r="G34" s="101">
        <f>IF(G32="","",G32/G33)</f>
        <v>181.25</v>
      </c>
      <c r="H34" s="100"/>
      <c r="I34" s="100">
        <f>IF(I32="","",I32/I33)</f>
        <v>202.22222222222223</v>
      </c>
      <c r="J34" s="100"/>
      <c r="K34" s="73"/>
      <c r="L34" s="73"/>
      <c r="M34" s="73"/>
      <c r="N34" s="73"/>
      <c r="O34" s="73"/>
      <c r="P34" s="73"/>
      <c r="Q34" s="73"/>
      <c r="R34" s="73">
        <f>IF(R32="","",R32/R33)</f>
        <v>186.33333333333334</v>
      </c>
      <c r="S34" s="73">
        <f>IF(S32="","",S32/S33)</f>
      </c>
      <c r="T34" s="73">
        <f>IF(T32="","",T32/T33)</f>
      </c>
      <c r="U34" s="73">
        <f>IF(U32="","",U32/U33)</f>
      </c>
      <c r="V34" s="73">
        <f>IF(V32="","",V32/V33)</f>
        <v>173.5</v>
      </c>
      <c r="W34" s="73"/>
      <c r="X34" s="73"/>
      <c r="Y34" s="73"/>
      <c r="Z34" s="73"/>
      <c r="AA34" s="73">
        <f>AA32/AA33</f>
        <v>187.44444444444446</v>
      </c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5">
        <f>AR32/AR33</f>
        <v>174.375</v>
      </c>
      <c r="AS34" s="75">
        <f>AS32/AS33</f>
        <v>193.44444444444446</v>
      </c>
      <c r="AT34" s="75"/>
      <c r="AU34" s="75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>
        <f aca="true" t="shared" si="7" ref="BU34:CY34">IF(BU32="","",BU32/BU33)</f>
      </c>
      <c r="BV34" s="73">
        <f t="shared" si="7"/>
      </c>
      <c r="BW34" s="73">
        <f t="shared" si="7"/>
      </c>
      <c r="BX34" s="73">
        <f t="shared" si="7"/>
      </c>
      <c r="BY34" s="73">
        <f t="shared" si="7"/>
      </c>
      <c r="BZ34" s="73">
        <f t="shared" si="7"/>
      </c>
      <c r="CA34" s="73">
        <f t="shared" si="7"/>
      </c>
      <c r="CB34" s="73">
        <f t="shared" si="7"/>
      </c>
      <c r="CC34" s="73">
        <f t="shared" si="7"/>
      </c>
      <c r="CD34" s="73">
        <f t="shared" si="7"/>
      </c>
      <c r="CE34" s="102">
        <f t="shared" si="7"/>
      </c>
      <c r="CF34" s="102">
        <f t="shared" si="7"/>
      </c>
      <c r="CG34" s="102">
        <f t="shared" si="7"/>
      </c>
      <c r="CH34" s="102">
        <f t="shared" si="7"/>
      </c>
      <c r="CI34" s="73">
        <f t="shared" si="7"/>
      </c>
      <c r="CJ34" s="73">
        <f t="shared" si="7"/>
      </c>
      <c r="CK34" s="73">
        <f t="shared" si="7"/>
      </c>
      <c r="CL34" s="102">
        <f t="shared" si="7"/>
      </c>
      <c r="CM34" s="102">
        <f t="shared" si="7"/>
      </c>
      <c r="CN34" s="102">
        <f t="shared" si="7"/>
      </c>
      <c r="CO34" s="73">
        <f t="shared" si="7"/>
      </c>
      <c r="CP34" s="102">
        <f t="shared" si="7"/>
      </c>
      <c r="CQ34" s="102">
        <f t="shared" si="7"/>
      </c>
      <c r="CR34" s="102">
        <f t="shared" si="7"/>
      </c>
      <c r="CS34" s="102">
        <f t="shared" si="7"/>
      </c>
      <c r="CT34" s="102">
        <f t="shared" si="7"/>
      </c>
      <c r="CU34" s="102">
        <f t="shared" si="7"/>
      </c>
      <c r="CV34" s="102">
        <f t="shared" si="7"/>
      </c>
      <c r="CW34" s="102">
        <f t="shared" si="7"/>
      </c>
      <c r="CX34" s="102">
        <f t="shared" si="7"/>
      </c>
      <c r="CY34" s="73">
        <f t="shared" si="7"/>
        <v>186.60416666666666</v>
      </c>
      <c r="CZ34" s="76"/>
      <c r="DB34" s="84" t="s">
        <v>175</v>
      </c>
      <c r="DC34" s="93"/>
      <c r="DD34" s="73">
        <f>IF(DD32="","",DD32/DD33)</f>
        <v>187.5631067961165</v>
      </c>
      <c r="DE34" s="93"/>
      <c r="DF34" s="77">
        <f>CY34-A34</f>
        <v>-0.1117424242424363</v>
      </c>
    </row>
    <row r="35" spans="1:110" ht="12.75" customHeight="1">
      <c r="A35" s="25">
        <v>5068</v>
      </c>
      <c r="B35" s="79" t="s">
        <v>172</v>
      </c>
      <c r="C35" s="61" t="s">
        <v>144</v>
      </c>
      <c r="D35" s="27"/>
      <c r="E35" s="64"/>
      <c r="F35" s="89"/>
      <c r="G35" s="89"/>
      <c r="H35" s="89"/>
      <c r="I35" s="89">
        <v>1721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>
        <v>962</v>
      </c>
      <c r="W35" s="89"/>
      <c r="X35" s="89"/>
      <c r="Y35" s="89"/>
      <c r="Z35" s="89"/>
      <c r="AA35" s="89">
        <v>1602</v>
      </c>
      <c r="AB35" s="89"/>
      <c r="AC35" s="89"/>
      <c r="AD35" s="89"/>
      <c r="AE35" s="89"/>
      <c r="AF35" s="89"/>
      <c r="AG35" s="89">
        <v>1611</v>
      </c>
      <c r="AH35" s="89"/>
      <c r="AI35" s="89"/>
      <c r="AJ35" s="89"/>
      <c r="AK35" s="89"/>
      <c r="AL35" s="89">
        <v>1327</v>
      </c>
      <c r="AM35" s="89"/>
      <c r="AN35" s="89"/>
      <c r="AO35" s="89">
        <v>1460</v>
      </c>
      <c r="AP35" s="89"/>
      <c r="AQ35" s="89"/>
      <c r="AR35" s="89">
        <v>1503</v>
      </c>
      <c r="AS35" s="89">
        <v>3930</v>
      </c>
      <c r="AT35" s="89">
        <v>1544</v>
      </c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66">
        <f>IF(SUM(D35:CX35)=0,"",SUM(D35:CX35))</f>
        <v>15660</v>
      </c>
      <c r="CZ35" s="67"/>
      <c r="DA35" s="103"/>
      <c r="DB35" s="79" t="s">
        <v>172</v>
      </c>
      <c r="DD35" s="25">
        <f>VLOOKUP(B37,'listing du mois'!$A$2:$Z$451,23,0)</f>
        <v>10405</v>
      </c>
      <c r="DF35" s="66"/>
    </row>
    <row r="36" spans="1:110" ht="12.75" customHeight="1">
      <c r="A36" s="25">
        <v>26</v>
      </c>
      <c r="B36" s="82" t="s">
        <v>176</v>
      </c>
      <c r="C36" s="71" t="s">
        <v>146</v>
      </c>
      <c r="D36" s="27"/>
      <c r="E36" s="64"/>
      <c r="F36" s="27"/>
      <c r="G36" s="27"/>
      <c r="H36" s="27"/>
      <c r="I36" s="27">
        <v>9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>
        <v>6</v>
      </c>
      <c r="W36" s="27"/>
      <c r="X36" s="27"/>
      <c r="Y36" s="27"/>
      <c r="Z36" s="27"/>
      <c r="AA36" s="27">
        <v>9</v>
      </c>
      <c r="AB36" s="27"/>
      <c r="AC36" s="27"/>
      <c r="AD36" s="27"/>
      <c r="AE36" s="27"/>
      <c r="AF36" s="27"/>
      <c r="AG36" s="27">
        <v>8</v>
      </c>
      <c r="AH36" s="27"/>
      <c r="AI36" s="89"/>
      <c r="AJ36" s="27"/>
      <c r="AK36" s="27"/>
      <c r="AL36" s="27">
        <v>8</v>
      </c>
      <c r="AM36" s="27"/>
      <c r="AN36" s="27"/>
      <c r="AO36" s="27">
        <v>8</v>
      </c>
      <c r="AP36" s="27"/>
      <c r="AQ36" s="27"/>
      <c r="AR36" s="27">
        <v>8</v>
      </c>
      <c r="AS36" s="27">
        <v>19</v>
      </c>
      <c r="AT36" s="27">
        <v>8</v>
      </c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66">
        <f>IF(SUM(D36:CX36)=0,"",SUM(D36:CX36))</f>
        <v>83</v>
      </c>
      <c r="CZ36" s="27">
        <f>IF(COUNTA(D36:CX36)=0,"",COUNTA(D36:CX36))</f>
        <v>9</v>
      </c>
      <c r="DA36" s="99" t="s">
        <v>177</v>
      </c>
      <c r="DB36" s="82" t="s">
        <v>176</v>
      </c>
      <c r="DD36" s="25">
        <f>VLOOKUP(B37,'listing du mois'!$A$2:$Z$451,24,0)</f>
        <v>57</v>
      </c>
      <c r="DF36" s="66"/>
    </row>
    <row r="37" spans="1:110" ht="12.75" customHeight="1">
      <c r="A37" s="73">
        <f>IF(A35="","",A35/A36)</f>
        <v>194.92307692307693</v>
      </c>
      <c r="B37" s="84" t="s">
        <v>178</v>
      </c>
      <c r="C37" s="71" t="s">
        <v>149</v>
      </c>
      <c r="D37" s="75"/>
      <c r="E37" s="75"/>
      <c r="F37" s="75"/>
      <c r="G37" s="75"/>
      <c r="H37" s="75"/>
      <c r="I37" s="75">
        <f>IF(I35="","",I35/I36)</f>
        <v>191.22222222222223</v>
      </c>
      <c r="J37" s="75"/>
      <c r="K37" s="75"/>
      <c r="L37" s="75"/>
      <c r="M37" s="75"/>
      <c r="N37" s="75"/>
      <c r="O37" s="75"/>
      <c r="P37" s="75"/>
      <c r="Q37" s="75"/>
      <c r="R37" s="75">
        <f>IF(R35="","",R35/R36)</f>
      </c>
      <c r="S37" s="75">
        <f>IF(S35="","",S35/S36)</f>
      </c>
      <c r="T37" s="75">
        <f>IF(T35="","",T35/T36)</f>
      </c>
      <c r="U37" s="75">
        <f>IF(U35="","",U35/U36)</f>
      </c>
      <c r="V37" s="75">
        <f>IF(V35="","",V35/V36)</f>
        <v>160.33333333333334</v>
      </c>
      <c r="W37" s="75"/>
      <c r="X37" s="75"/>
      <c r="Y37" s="75"/>
      <c r="Z37" s="75"/>
      <c r="AA37" s="75">
        <f>AA35/AA36</f>
        <v>178</v>
      </c>
      <c r="AB37" s="75"/>
      <c r="AC37" s="75"/>
      <c r="AD37" s="75"/>
      <c r="AE37" s="75"/>
      <c r="AF37" s="75"/>
      <c r="AG37" s="75">
        <f>IF(AG35="","",AG35/AG36)</f>
        <v>201.375</v>
      </c>
      <c r="AH37" s="75"/>
      <c r="AI37" s="75"/>
      <c r="AJ37" s="75"/>
      <c r="AK37" s="75"/>
      <c r="AL37" s="75">
        <f>IF(AL35="","",AL35/AL36)</f>
        <v>165.875</v>
      </c>
      <c r="AM37" s="75"/>
      <c r="AN37" s="75"/>
      <c r="AO37" s="75">
        <f>IF(AO35="","",AO35/AO36)</f>
        <v>182.5</v>
      </c>
      <c r="AP37" s="75"/>
      <c r="AQ37" s="75"/>
      <c r="AR37" s="75">
        <f>AR35/AR36</f>
        <v>187.875</v>
      </c>
      <c r="AS37" s="104">
        <f>AS35/AS36</f>
        <v>206.8421052631579</v>
      </c>
      <c r="AT37" s="104">
        <f>AT35/AT36</f>
        <v>193</v>
      </c>
      <c r="AU37" s="104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>
        <f aca="true" t="shared" si="8" ref="BU37:CY37">IF(BU35="","",BU35/BU36)</f>
      </c>
      <c r="BV37" s="75">
        <f t="shared" si="8"/>
      </c>
      <c r="BW37" s="75">
        <f t="shared" si="8"/>
      </c>
      <c r="BX37" s="75">
        <f t="shared" si="8"/>
      </c>
      <c r="BY37" s="75">
        <f t="shared" si="8"/>
      </c>
      <c r="BZ37" s="75">
        <f t="shared" si="8"/>
      </c>
      <c r="CA37" s="75">
        <f t="shared" si="8"/>
      </c>
      <c r="CB37" s="75">
        <f t="shared" si="8"/>
      </c>
      <c r="CC37" s="75">
        <f t="shared" si="8"/>
      </c>
      <c r="CD37" s="75">
        <f t="shared" si="8"/>
      </c>
      <c r="CE37" s="75">
        <f t="shared" si="8"/>
      </c>
      <c r="CF37" s="75">
        <f t="shared" si="8"/>
      </c>
      <c r="CG37" s="75">
        <f t="shared" si="8"/>
      </c>
      <c r="CH37" s="75">
        <f t="shared" si="8"/>
      </c>
      <c r="CI37" s="75">
        <f t="shared" si="8"/>
      </c>
      <c r="CJ37" s="75">
        <f t="shared" si="8"/>
      </c>
      <c r="CK37" s="75">
        <f t="shared" si="8"/>
      </c>
      <c r="CL37" s="75">
        <f t="shared" si="8"/>
      </c>
      <c r="CM37" s="75">
        <f t="shared" si="8"/>
      </c>
      <c r="CN37" s="75">
        <f t="shared" si="8"/>
      </c>
      <c r="CO37" s="75">
        <f t="shared" si="8"/>
      </c>
      <c r="CP37" s="75">
        <f t="shared" si="8"/>
      </c>
      <c r="CQ37" s="75">
        <f t="shared" si="8"/>
      </c>
      <c r="CR37" s="75">
        <f t="shared" si="8"/>
      </c>
      <c r="CS37" s="75">
        <f t="shared" si="8"/>
      </c>
      <c r="CT37" s="75">
        <f t="shared" si="8"/>
      </c>
      <c r="CU37" s="75">
        <f t="shared" si="8"/>
      </c>
      <c r="CV37" s="75">
        <f t="shared" si="8"/>
      </c>
      <c r="CW37" s="75">
        <f t="shared" si="8"/>
      </c>
      <c r="CX37" s="75">
        <f t="shared" si="8"/>
      </c>
      <c r="CY37" s="75">
        <f t="shared" si="8"/>
        <v>188.67469879518072</v>
      </c>
      <c r="CZ37" s="76"/>
      <c r="DA37" s="68"/>
      <c r="DB37" s="84" t="s">
        <v>178</v>
      </c>
      <c r="DC37" s="93"/>
      <c r="DD37" s="73">
        <f>IF(DD35="","",DD35/DD36)</f>
        <v>182.5438596491228</v>
      </c>
      <c r="DE37" s="93"/>
      <c r="DF37" s="77">
        <f>CY37-A37</f>
        <v>-6.248378127896217</v>
      </c>
    </row>
    <row r="38" spans="1:110" ht="12.75" customHeight="1">
      <c r="A38" s="25"/>
      <c r="B38" s="79" t="s">
        <v>179</v>
      </c>
      <c r="C38" s="71" t="s">
        <v>144</v>
      </c>
      <c r="D38" s="27"/>
      <c r="E38" s="64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>
        <v>832</v>
      </c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>
        <v>1152</v>
      </c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66">
        <f>IF(SUM(D38:CX38)=0,"",SUM(D38:CX38))</f>
        <v>1984</v>
      </c>
      <c r="CZ38" s="67"/>
      <c r="DA38" s="68"/>
      <c r="DB38" s="79" t="s">
        <v>179</v>
      </c>
      <c r="DC38" s="93"/>
      <c r="DD38" s="25">
        <f>VLOOKUP(B40,'listing du mois'!$A$2:$Z$451,23,0)</f>
        <v>1984</v>
      </c>
      <c r="DE38" s="93"/>
      <c r="DF38" s="66"/>
    </row>
    <row r="39" spans="1:110" ht="12.75" customHeight="1">
      <c r="A39" s="25"/>
      <c r="B39" s="82" t="s">
        <v>180</v>
      </c>
      <c r="C39" s="71" t="s">
        <v>146</v>
      </c>
      <c r="D39" s="90"/>
      <c r="E39" s="6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>
        <v>6</v>
      </c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>
        <v>8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66">
        <f>IF(SUM(D39:CX39)=0,"",SUM(D39:CX39))</f>
        <v>14</v>
      </c>
      <c r="CZ39" s="27">
        <f>IF(COUNTA(D39:CX39)=0,"",COUNTA(D39:CX39))</f>
        <v>2</v>
      </c>
      <c r="DA39" s="83" t="s">
        <v>181</v>
      </c>
      <c r="DB39" s="82" t="s">
        <v>180</v>
      </c>
      <c r="DC39" s="93"/>
      <c r="DD39" s="25">
        <f>VLOOKUP(B40,'listing du mois'!$A$2:$Z$451,24,0)</f>
        <v>14</v>
      </c>
      <c r="DE39" s="93"/>
      <c r="DF39" s="66"/>
    </row>
    <row r="40" spans="1:110" ht="12.75" customHeight="1">
      <c r="A40" s="73">
        <f>IF(A38="","",A38/A39)</f>
      </c>
      <c r="B40" s="84" t="s">
        <v>182</v>
      </c>
      <c r="C40" s="71" t="s">
        <v>149</v>
      </c>
      <c r="D40" s="100"/>
      <c r="E40" s="101"/>
      <c r="F40" s="101"/>
      <c r="G40" s="101"/>
      <c r="H40" s="100"/>
      <c r="I40" s="100"/>
      <c r="J40" s="100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5">
        <f>IF(V38="","",V38/V39)</f>
        <v>138.66666666666666</v>
      </c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3"/>
      <c r="AH40" s="73"/>
      <c r="AI40" s="73"/>
      <c r="AJ40" s="73"/>
      <c r="AK40" s="73"/>
      <c r="AL40" s="73"/>
      <c r="AM40" s="73"/>
      <c r="AN40" s="73"/>
      <c r="AO40" s="73">
        <f>AO38/AO39</f>
        <v>144</v>
      </c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>
        <f aca="true" t="shared" si="9" ref="BU40:CY40">IF(BU38="","",BU38/BU39)</f>
      </c>
      <c r="BV40" s="73">
        <f t="shared" si="9"/>
      </c>
      <c r="BW40" s="73">
        <f t="shared" si="9"/>
      </c>
      <c r="BX40" s="73">
        <f t="shared" si="9"/>
      </c>
      <c r="BY40" s="73">
        <f t="shared" si="9"/>
      </c>
      <c r="BZ40" s="73">
        <f t="shared" si="9"/>
      </c>
      <c r="CA40" s="73">
        <f t="shared" si="9"/>
      </c>
      <c r="CB40" s="73">
        <f t="shared" si="9"/>
      </c>
      <c r="CC40" s="73">
        <f t="shared" si="9"/>
      </c>
      <c r="CD40" s="73">
        <f t="shared" si="9"/>
      </c>
      <c r="CE40" s="102">
        <f t="shared" si="9"/>
      </c>
      <c r="CF40" s="102">
        <f t="shared" si="9"/>
      </c>
      <c r="CG40" s="102">
        <f t="shared" si="9"/>
      </c>
      <c r="CH40" s="102">
        <f t="shared" si="9"/>
      </c>
      <c r="CI40" s="73">
        <f t="shared" si="9"/>
      </c>
      <c r="CJ40" s="73">
        <f t="shared" si="9"/>
      </c>
      <c r="CK40" s="73">
        <f t="shared" si="9"/>
      </c>
      <c r="CL40" s="102">
        <f t="shared" si="9"/>
      </c>
      <c r="CM40" s="102">
        <f t="shared" si="9"/>
      </c>
      <c r="CN40" s="102">
        <f t="shared" si="9"/>
      </c>
      <c r="CO40" s="73">
        <f t="shared" si="9"/>
      </c>
      <c r="CP40" s="102">
        <f t="shared" si="9"/>
      </c>
      <c r="CQ40" s="102">
        <f t="shared" si="9"/>
      </c>
      <c r="CR40" s="102">
        <f t="shared" si="9"/>
      </c>
      <c r="CS40" s="102">
        <f t="shared" si="9"/>
      </c>
      <c r="CT40" s="102">
        <f t="shared" si="9"/>
      </c>
      <c r="CU40" s="102">
        <f t="shared" si="9"/>
      </c>
      <c r="CV40" s="102">
        <f t="shared" si="9"/>
      </c>
      <c r="CW40" s="102">
        <f t="shared" si="9"/>
      </c>
      <c r="CX40" s="102">
        <f t="shared" si="9"/>
      </c>
      <c r="CY40" s="75">
        <f t="shared" si="9"/>
        <v>141.71428571428572</v>
      </c>
      <c r="CZ40" s="76"/>
      <c r="DB40" s="84" t="s">
        <v>182</v>
      </c>
      <c r="DC40" s="93"/>
      <c r="DD40" s="73">
        <f>IF(DD38="","",DD38/DD39)</f>
        <v>141.71428571428572</v>
      </c>
      <c r="DE40" s="93"/>
      <c r="DF40" s="77" t="e">
        <f>CY40-A40</f>
        <v>#VALUE!</v>
      </c>
    </row>
    <row r="41" spans="1:110" ht="12.75" customHeight="1">
      <c r="A41" s="25">
        <v>19890</v>
      </c>
      <c r="B41" s="79" t="s">
        <v>183</v>
      </c>
      <c r="C41" s="71" t="s">
        <v>144</v>
      </c>
      <c r="D41" s="105"/>
      <c r="E41" s="64">
        <v>1287</v>
      </c>
      <c r="F41" s="105">
        <v>2587</v>
      </c>
      <c r="G41" s="89">
        <v>1332</v>
      </c>
      <c r="H41" s="89"/>
      <c r="I41" s="89"/>
      <c r="J41" s="89"/>
      <c r="K41" s="89"/>
      <c r="L41" s="89">
        <v>1490</v>
      </c>
      <c r="M41" s="89"/>
      <c r="N41" s="89"/>
      <c r="O41" s="89"/>
      <c r="P41" s="89">
        <f>127+154+175+153</f>
        <v>609</v>
      </c>
      <c r="Q41" s="89"/>
      <c r="R41" s="89"/>
      <c r="S41" s="89"/>
      <c r="T41" s="89"/>
      <c r="U41" s="89"/>
      <c r="V41" s="89"/>
      <c r="W41" s="89">
        <v>1315</v>
      </c>
      <c r="X41" s="89"/>
      <c r="Y41" s="89"/>
      <c r="Z41" s="89"/>
      <c r="AA41" s="89"/>
      <c r="AB41" s="89"/>
      <c r="AC41" s="89"/>
      <c r="AD41" s="89"/>
      <c r="AE41" s="89">
        <v>1228</v>
      </c>
      <c r="AF41" s="89"/>
      <c r="AG41" s="89"/>
      <c r="AH41" s="89"/>
      <c r="AI41" s="89"/>
      <c r="AJ41" s="89"/>
      <c r="AK41" s="89"/>
      <c r="AL41" s="89"/>
      <c r="AM41" s="89"/>
      <c r="AN41" s="89"/>
      <c r="AO41" s="89">
        <v>1479</v>
      </c>
      <c r="AP41" s="89"/>
      <c r="AQ41" s="89"/>
      <c r="AR41" s="89">
        <v>1566</v>
      </c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66">
        <f>IF(SUM(D41:CX41)=0,"",SUM(D41:CX41))</f>
        <v>12893</v>
      </c>
      <c r="CZ41" s="67"/>
      <c r="DB41" s="79" t="s">
        <v>183</v>
      </c>
      <c r="DD41" s="25">
        <f>VLOOKUP(B43,'listing du mois'!$A$2:$Z$451,23,0)</f>
        <v>13253</v>
      </c>
      <c r="DF41" s="66"/>
    </row>
    <row r="42" spans="1:110" ht="12.75" customHeight="1">
      <c r="A42" s="25">
        <v>110</v>
      </c>
      <c r="B42" s="82" t="s">
        <v>184</v>
      </c>
      <c r="C42" s="71" t="s">
        <v>146</v>
      </c>
      <c r="D42" s="90"/>
      <c r="E42" s="64">
        <v>8</v>
      </c>
      <c r="F42" s="89">
        <v>15</v>
      </c>
      <c r="G42" s="89">
        <v>8</v>
      </c>
      <c r="H42" s="89"/>
      <c r="I42" s="89"/>
      <c r="J42" s="89"/>
      <c r="K42" s="89"/>
      <c r="L42" s="89">
        <v>8</v>
      </c>
      <c r="M42" s="89"/>
      <c r="N42" s="89"/>
      <c r="O42" s="89"/>
      <c r="P42" s="89">
        <v>4</v>
      </c>
      <c r="Q42" s="89"/>
      <c r="R42" s="89"/>
      <c r="S42" s="89"/>
      <c r="T42" s="89"/>
      <c r="U42" s="89"/>
      <c r="V42" s="89"/>
      <c r="W42" s="89">
        <v>8</v>
      </c>
      <c r="X42" s="89"/>
      <c r="Y42" s="89"/>
      <c r="Z42" s="89"/>
      <c r="AA42" s="89"/>
      <c r="AB42" s="89"/>
      <c r="AC42" s="89"/>
      <c r="AD42" s="89"/>
      <c r="AE42" s="89">
        <v>7</v>
      </c>
      <c r="AF42" s="89"/>
      <c r="AG42" s="89"/>
      <c r="AH42" s="89"/>
      <c r="AI42" s="89"/>
      <c r="AJ42" s="89"/>
      <c r="AK42" s="89"/>
      <c r="AL42" s="89"/>
      <c r="AM42" s="89"/>
      <c r="AN42" s="89"/>
      <c r="AO42" s="89">
        <v>8</v>
      </c>
      <c r="AP42" s="89"/>
      <c r="AQ42" s="89"/>
      <c r="AR42" s="89">
        <v>8</v>
      </c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66">
        <f>IF(SUM(D42:CX42)=0,"",SUM(D42:CX42))</f>
        <v>74</v>
      </c>
      <c r="CZ42" s="27">
        <f>IF(COUNTA(D42:CX42)=0,"",COUNTA(D42:CX42))</f>
        <v>9</v>
      </c>
      <c r="DA42" s="3" t="s">
        <v>185</v>
      </c>
      <c r="DB42" s="82" t="s">
        <v>184</v>
      </c>
      <c r="DD42" s="25">
        <f>VLOOKUP(B43,'listing du mois'!$A$2:$Z$451,24,0)</f>
        <v>77</v>
      </c>
      <c r="DF42" s="66"/>
    </row>
    <row r="43" spans="1:110" ht="12.75" customHeight="1">
      <c r="A43" s="73">
        <f>IF(A41="","",A41/A42)</f>
        <v>180.8181818181818</v>
      </c>
      <c r="B43" s="84" t="s">
        <v>186</v>
      </c>
      <c r="C43" s="71" t="s">
        <v>149</v>
      </c>
      <c r="D43" s="75"/>
      <c r="E43" s="75">
        <f>IF(E41="","",E41/E42)</f>
        <v>160.875</v>
      </c>
      <c r="F43" s="75">
        <f>IF(F41="","",F41/F42)</f>
        <v>172.46666666666667</v>
      </c>
      <c r="G43" s="75">
        <f>IF(G41="","",G41/G42)</f>
        <v>166.5</v>
      </c>
      <c r="H43" s="75"/>
      <c r="I43" s="75"/>
      <c r="J43" s="75"/>
      <c r="K43" s="75"/>
      <c r="L43" s="75">
        <f>IF(L41="","",L41/L42)</f>
        <v>186.25</v>
      </c>
      <c r="M43" s="75"/>
      <c r="N43" s="75"/>
      <c r="O43" s="75"/>
      <c r="P43" s="75">
        <f>IF(P41="","",P41/P42)</f>
        <v>152.25</v>
      </c>
      <c r="Q43" s="75"/>
      <c r="R43" s="75">
        <f>IF(R41="","",R41/R42)</f>
      </c>
      <c r="S43" s="75">
        <f>IF(S41="","",S41/S42)</f>
      </c>
      <c r="T43" s="75">
        <f>IF(T41="","",T41/T42)</f>
      </c>
      <c r="U43" s="75">
        <f>IF(U41="","",U41/U42)</f>
      </c>
      <c r="V43" s="75"/>
      <c r="W43" s="75">
        <f>IF(W41="","",W41/W42)</f>
        <v>164.375</v>
      </c>
      <c r="X43" s="75"/>
      <c r="Y43" s="75"/>
      <c r="Z43" s="75"/>
      <c r="AA43" s="75"/>
      <c r="AB43" s="75"/>
      <c r="AC43" s="75"/>
      <c r="AD43" s="75"/>
      <c r="AE43" s="75">
        <f>AE41/AE42</f>
        <v>175.42857142857142</v>
      </c>
      <c r="AF43" s="75"/>
      <c r="AG43" s="75"/>
      <c r="AH43" s="75"/>
      <c r="AI43" s="75"/>
      <c r="AJ43" s="75"/>
      <c r="AK43" s="75"/>
      <c r="AL43" s="75"/>
      <c r="AM43" s="75"/>
      <c r="AN43" s="75"/>
      <c r="AO43" s="75">
        <f>IF(AO41="","",AO41/AO42)</f>
        <v>184.875</v>
      </c>
      <c r="AP43" s="75"/>
      <c r="AQ43" s="75"/>
      <c r="AR43" s="75">
        <f>AR41/AR42</f>
        <v>195.75</v>
      </c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>
        <f aca="true" t="shared" si="10" ref="BU43:CY43">IF(BU41="","",BU41/BU42)</f>
      </c>
      <c r="BV43" s="75">
        <f t="shared" si="10"/>
      </c>
      <c r="BW43" s="75">
        <f t="shared" si="10"/>
      </c>
      <c r="BX43" s="75">
        <f t="shared" si="10"/>
      </c>
      <c r="BY43" s="75">
        <f t="shared" si="10"/>
      </c>
      <c r="BZ43" s="75">
        <f t="shared" si="10"/>
      </c>
      <c r="CA43" s="75">
        <f t="shared" si="10"/>
      </c>
      <c r="CB43" s="75">
        <f t="shared" si="10"/>
      </c>
      <c r="CC43" s="75">
        <f t="shared" si="10"/>
      </c>
      <c r="CD43" s="75">
        <f t="shared" si="10"/>
      </c>
      <c r="CE43" s="75">
        <f t="shared" si="10"/>
      </c>
      <c r="CF43" s="75">
        <f t="shared" si="10"/>
      </c>
      <c r="CG43" s="75">
        <f t="shared" si="10"/>
      </c>
      <c r="CH43" s="75">
        <f t="shared" si="10"/>
      </c>
      <c r="CI43" s="75">
        <f t="shared" si="10"/>
      </c>
      <c r="CJ43" s="75">
        <f t="shared" si="10"/>
      </c>
      <c r="CK43" s="75">
        <f t="shared" si="10"/>
      </c>
      <c r="CL43" s="75">
        <f t="shared" si="10"/>
      </c>
      <c r="CM43" s="75">
        <f t="shared" si="10"/>
      </c>
      <c r="CN43" s="75">
        <f t="shared" si="10"/>
      </c>
      <c r="CO43" s="75">
        <f t="shared" si="10"/>
      </c>
      <c r="CP43" s="75">
        <f t="shared" si="10"/>
      </c>
      <c r="CQ43" s="75">
        <f t="shared" si="10"/>
      </c>
      <c r="CR43" s="75">
        <f t="shared" si="10"/>
      </c>
      <c r="CS43" s="75">
        <f t="shared" si="10"/>
      </c>
      <c r="CT43" s="75">
        <f t="shared" si="10"/>
      </c>
      <c r="CU43" s="75">
        <f t="shared" si="10"/>
      </c>
      <c r="CV43" s="75">
        <f t="shared" si="10"/>
      </c>
      <c r="CW43" s="75">
        <f t="shared" si="10"/>
      </c>
      <c r="CX43" s="75">
        <f t="shared" si="10"/>
      </c>
      <c r="CY43" s="75">
        <f t="shared" si="10"/>
        <v>174.22972972972974</v>
      </c>
      <c r="CZ43" s="76"/>
      <c r="DB43" s="84" t="s">
        <v>186</v>
      </c>
      <c r="DC43" s="93"/>
      <c r="DD43" s="73">
        <f>IF(DD41="","",DD41/DD42)</f>
        <v>172.11688311688312</v>
      </c>
      <c r="DE43" s="93"/>
      <c r="DF43" s="77">
        <f>CY43-A43</f>
        <v>-6.5884520884520725</v>
      </c>
    </row>
    <row r="44" spans="1:110" ht="12.75" customHeight="1">
      <c r="A44" s="25">
        <v>25952</v>
      </c>
      <c r="B44" s="97" t="s">
        <v>183</v>
      </c>
      <c r="C44" s="71" t="s">
        <v>144</v>
      </c>
      <c r="D44" s="89"/>
      <c r="E44" s="64"/>
      <c r="F44" s="89">
        <v>2332</v>
      </c>
      <c r="G44" s="89">
        <v>1273</v>
      </c>
      <c r="H44" s="89">
        <v>641</v>
      </c>
      <c r="I44" s="89"/>
      <c r="J44" s="89"/>
      <c r="K44" s="89"/>
      <c r="L44" s="89"/>
      <c r="M44" s="89">
        <v>1345</v>
      </c>
      <c r="N44" s="89"/>
      <c r="O44" s="89"/>
      <c r="P44" s="89"/>
      <c r="Q44" s="89"/>
      <c r="R44" s="89">
        <v>2485</v>
      </c>
      <c r="S44" s="89"/>
      <c r="T44" s="89"/>
      <c r="U44" s="89">
        <v>1427</v>
      </c>
      <c r="V44" s="89">
        <v>962</v>
      </c>
      <c r="W44" s="89"/>
      <c r="X44" s="89">
        <v>1300</v>
      </c>
      <c r="Y44" s="89">
        <v>1635</v>
      </c>
      <c r="Z44" s="89"/>
      <c r="AA44" s="89"/>
      <c r="AB44" s="89"/>
      <c r="AC44" s="89"/>
      <c r="AD44" s="89"/>
      <c r="AE44" s="89"/>
      <c r="AF44" s="89"/>
      <c r="AG44" s="89"/>
      <c r="AH44" s="89"/>
      <c r="AI44" s="89">
        <v>1224</v>
      </c>
      <c r="AJ44" s="89"/>
      <c r="AK44" s="89"/>
      <c r="AL44" s="89"/>
      <c r="AM44" s="89"/>
      <c r="AN44" s="89">
        <v>1399</v>
      </c>
      <c r="AO44" s="89">
        <v>1410</v>
      </c>
      <c r="AP44" s="89"/>
      <c r="AQ44" s="89"/>
      <c r="AR44" s="89">
        <v>1346</v>
      </c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66">
        <f>IF(SUM(D44:CX44)=0,"",SUM(D44:CX44))</f>
        <v>18779</v>
      </c>
      <c r="CZ44" s="67"/>
      <c r="DB44" s="97" t="s">
        <v>183</v>
      </c>
      <c r="DC44" s="93"/>
      <c r="DD44" s="25">
        <f>VLOOKUP(B46,'listing du mois'!$A$2:$Z$451,23,0)</f>
        <v>27548</v>
      </c>
      <c r="DE44" s="93"/>
      <c r="DF44" s="66"/>
    </row>
    <row r="45" spans="1:110" ht="12.75" customHeight="1">
      <c r="A45" s="25">
        <v>159</v>
      </c>
      <c r="B45" s="91" t="s">
        <v>187</v>
      </c>
      <c r="C45" s="71" t="s">
        <v>146</v>
      </c>
      <c r="D45" s="27"/>
      <c r="E45" s="64"/>
      <c r="F45" s="89">
        <v>15</v>
      </c>
      <c r="G45" s="89">
        <v>8</v>
      </c>
      <c r="H45" s="89">
        <v>4</v>
      </c>
      <c r="I45" s="89"/>
      <c r="J45" s="89"/>
      <c r="K45" s="89"/>
      <c r="L45" s="89"/>
      <c r="M45" s="89">
        <v>8</v>
      </c>
      <c r="N45" s="89"/>
      <c r="O45" s="89"/>
      <c r="P45" s="89"/>
      <c r="Q45" s="89"/>
      <c r="R45" s="89">
        <v>15</v>
      </c>
      <c r="S45" s="89"/>
      <c r="T45" s="89"/>
      <c r="U45" s="89">
        <v>8</v>
      </c>
      <c r="V45" s="89">
        <v>6</v>
      </c>
      <c r="W45" s="89"/>
      <c r="X45" s="89">
        <v>8</v>
      </c>
      <c r="Y45" s="89">
        <v>10</v>
      </c>
      <c r="Z45" s="89"/>
      <c r="AA45" s="89"/>
      <c r="AB45" s="89"/>
      <c r="AC45" s="89"/>
      <c r="AD45" s="89"/>
      <c r="AE45" s="89"/>
      <c r="AF45" s="89"/>
      <c r="AG45" s="89"/>
      <c r="AH45" s="89"/>
      <c r="AI45" s="27">
        <v>8</v>
      </c>
      <c r="AJ45" s="89"/>
      <c r="AK45" s="89"/>
      <c r="AL45" s="89"/>
      <c r="AM45" s="89"/>
      <c r="AN45" s="89">
        <v>8</v>
      </c>
      <c r="AO45" s="89">
        <v>8</v>
      </c>
      <c r="AP45" s="89"/>
      <c r="AQ45" s="89"/>
      <c r="AR45" s="89">
        <v>8</v>
      </c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66">
        <f>IF(SUM(D45:CX45)=0,"",SUM(D45:CX45))</f>
        <v>114</v>
      </c>
      <c r="CZ45" s="27">
        <f>IF(COUNTA(D45:CX45)=0,"",COUNTA(D45:CX45))</f>
        <v>13</v>
      </c>
      <c r="DA45" s="3" t="s">
        <v>188</v>
      </c>
      <c r="DB45" s="91" t="s">
        <v>187</v>
      </c>
      <c r="DC45" s="93"/>
      <c r="DD45" s="25">
        <f>VLOOKUP(B46,'listing du mois'!$A$2:$Z$451,24,0)</f>
        <v>168</v>
      </c>
      <c r="DE45" s="93"/>
      <c r="DF45" s="66"/>
    </row>
    <row r="46" spans="1:110" ht="12.75" customHeight="1">
      <c r="A46" s="73">
        <f>IF(A44="","",A44/A45)</f>
        <v>163.22012578616352</v>
      </c>
      <c r="B46" s="92" t="s">
        <v>189</v>
      </c>
      <c r="C46" s="71" t="s">
        <v>149</v>
      </c>
      <c r="D46" s="75"/>
      <c r="E46" s="75"/>
      <c r="F46" s="75">
        <f>IF(F44="","",F44/F45)</f>
        <v>155.46666666666667</v>
      </c>
      <c r="G46" s="75">
        <f>IF(G44="","",G44/G45)</f>
        <v>159.125</v>
      </c>
      <c r="H46" s="75">
        <f>IF(H44="","",H44/H45)</f>
        <v>160.25</v>
      </c>
      <c r="I46" s="75"/>
      <c r="J46" s="75"/>
      <c r="K46" s="75"/>
      <c r="L46" s="75"/>
      <c r="M46" s="75">
        <f>IF(M44="","",M44/M45)</f>
        <v>168.125</v>
      </c>
      <c r="N46" s="75"/>
      <c r="O46" s="75"/>
      <c r="P46" s="75"/>
      <c r="Q46" s="75"/>
      <c r="R46" s="75">
        <f>IF(R44="","",R44/R45)</f>
        <v>165.66666666666666</v>
      </c>
      <c r="S46" s="75">
        <f>IF(S44="","",S44/S45)</f>
      </c>
      <c r="T46" s="75">
        <f>IF(T44="","",T44/T45)</f>
      </c>
      <c r="U46" s="75">
        <f>IF(U44="","",U44/U45)</f>
        <v>178.375</v>
      </c>
      <c r="V46" s="75">
        <f>IF(V44="","",V44/V45)</f>
        <v>160.33333333333334</v>
      </c>
      <c r="W46" s="75"/>
      <c r="X46" s="75">
        <f>IF(X44="","",X44/X45)</f>
        <v>162.5</v>
      </c>
      <c r="Y46" s="75">
        <f>IF(Y44="","",Y44/Y45)</f>
        <v>163.5</v>
      </c>
      <c r="Z46" s="75"/>
      <c r="AA46" s="75"/>
      <c r="AB46" s="75"/>
      <c r="AC46" s="75"/>
      <c r="AD46" s="75"/>
      <c r="AE46" s="75"/>
      <c r="AF46" s="75"/>
      <c r="AG46" s="75"/>
      <c r="AH46" s="75"/>
      <c r="AI46" s="73">
        <f>IF(AI44="","",AI44/AI45)</f>
        <v>153</v>
      </c>
      <c r="AJ46" s="75"/>
      <c r="AK46" s="75"/>
      <c r="AL46" s="75"/>
      <c r="AM46" s="75"/>
      <c r="AN46" s="75">
        <f>IF(AN44="","",AN44/AN45)</f>
        <v>174.875</v>
      </c>
      <c r="AO46" s="75">
        <f>IF(AO44="","",AO44/AO45)</f>
        <v>176.25</v>
      </c>
      <c r="AP46" s="75"/>
      <c r="AQ46" s="75"/>
      <c r="AR46" s="75">
        <f>AR44/AR45</f>
        <v>168.25</v>
      </c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>
        <f aca="true" t="shared" si="11" ref="BU46:CY46">IF(BU44="","",BU44/BU45)</f>
      </c>
      <c r="BV46" s="75">
        <f t="shared" si="11"/>
      </c>
      <c r="BW46" s="75">
        <f t="shared" si="11"/>
      </c>
      <c r="BX46" s="75">
        <f t="shared" si="11"/>
      </c>
      <c r="BY46" s="75">
        <f t="shared" si="11"/>
      </c>
      <c r="BZ46" s="75">
        <f t="shared" si="11"/>
      </c>
      <c r="CA46" s="75">
        <f t="shared" si="11"/>
      </c>
      <c r="CB46" s="75">
        <f t="shared" si="11"/>
      </c>
      <c r="CC46" s="75">
        <f t="shared" si="11"/>
      </c>
      <c r="CD46" s="75">
        <f t="shared" si="11"/>
      </c>
      <c r="CE46" s="75">
        <f t="shared" si="11"/>
      </c>
      <c r="CF46" s="75">
        <f t="shared" si="11"/>
      </c>
      <c r="CG46" s="75">
        <f t="shared" si="11"/>
      </c>
      <c r="CH46" s="75">
        <f t="shared" si="11"/>
      </c>
      <c r="CI46" s="75">
        <f t="shared" si="11"/>
      </c>
      <c r="CJ46" s="75">
        <f t="shared" si="11"/>
      </c>
      <c r="CK46" s="75">
        <f t="shared" si="11"/>
      </c>
      <c r="CL46" s="75">
        <f t="shared" si="11"/>
      </c>
      <c r="CM46" s="75">
        <f t="shared" si="11"/>
      </c>
      <c r="CN46" s="75">
        <f t="shared" si="11"/>
      </c>
      <c r="CO46" s="75">
        <f t="shared" si="11"/>
      </c>
      <c r="CP46" s="75">
        <f t="shared" si="11"/>
      </c>
      <c r="CQ46" s="75">
        <f t="shared" si="11"/>
      </c>
      <c r="CR46" s="75">
        <f t="shared" si="11"/>
      </c>
      <c r="CS46" s="75">
        <f t="shared" si="11"/>
      </c>
      <c r="CT46" s="75">
        <f t="shared" si="11"/>
      </c>
      <c r="CU46" s="75">
        <f t="shared" si="11"/>
      </c>
      <c r="CV46" s="75">
        <f t="shared" si="11"/>
      </c>
      <c r="CW46" s="75">
        <f t="shared" si="11"/>
      </c>
      <c r="CX46" s="75">
        <f t="shared" si="11"/>
      </c>
      <c r="CY46" s="75">
        <f t="shared" si="11"/>
        <v>164.7280701754386</v>
      </c>
      <c r="CZ46" s="76"/>
      <c r="DB46" s="92" t="s">
        <v>189</v>
      </c>
      <c r="DC46" s="93"/>
      <c r="DD46" s="73">
        <f>IF(DD44="","",DD44/DD45)</f>
        <v>163.97619047619048</v>
      </c>
      <c r="DE46" s="93"/>
      <c r="DF46" s="77">
        <f>CY46-A46</f>
        <v>1.5079443892750817</v>
      </c>
    </row>
    <row r="47" spans="1:110" ht="12.75" customHeight="1">
      <c r="A47" s="25">
        <v>2542</v>
      </c>
      <c r="B47" s="97" t="s">
        <v>183</v>
      </c>
      <c r="C47" s="71" t="s">
        <v>144</v>
      </c>
      <c r="D47" s="27"/>
      <c r="E47" s="64"/>
      <c r="F47" s="89"/>
      <c r="G47" s="89">
        <v>1178</v>
      </c>
      <c r="H47" s="89"/>
      <c r="I47" s="89"/>
      <c r="J47" s="89">
        <v>669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>
        <v>809</v>
      </c>
      <c r="W47" s="89"/>
      <c r="X47" s="89"/>
      <c r="Y47" s="89"/>
      <c r="Z47" s="89">
        <v>1086</v>
      </c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>
        <v>1226</v>
      </c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66">
        <f>IF(SUM(D47:CX47)=0,"",SUM(D47:CX47))</f>
        <v>4968</v>
      </c>
      <c r="CZ47" s="67"/>
      <c r="DA47" s="68"/>
      <c r="DB47" s="97" t="s">
        <v>183</v>
      </c>
      <c r="DC47" s="93"/>
      <c r="DD47" s="25">
        <f>VLOOKUP(B49,'listing du mois'!$A$2:$Z$451,23,0)</f>
        <v>6217</v>
      </c>
      <c r="DE47" s="93"/>
      <c r="DF47" s="66"/>
    </row>
    <row r="48" spans="1:110" ht="12.75" customHeight="1">
      <c r="A48" s="25">
        <v>16</v>
      </c>
      <c r="B48" s="91" t="s">
        <v>190</v>
      </c>
      <c r="C48" s="71" t="s">
        <v>146</v>
      </c>
      <c r="D48" s="27"/>
      <c r="E48" s="64"/>
      <c r="F48" s="89"/>
      <c r="G48" s="89">
        <v>8</v>
      </c>
      <c r="H48" s="89"/>
      <c r="I48" s="89"/>
      <c r="J48" s="89">
        <v>5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>
        <v>6</v>
      </c>
      <c r="W48" s="89"/>
      <c r="X48" s="89"/>
      <c r="Y48" s="89"/>
      <c r="Z48" s="89">
        <v>7</v>
      </c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>
        <v>8</v>
      </c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66">
        <f>IF(SUM(D48:CX48)=0,"",SUM(D48:CX48))</f>
        <v>34</v>
      </c>
      <c r="CZ48" s="27">
        <f>IF(COUNTA(D48:CX48)=0,"",COUNTA(D48:CX48))</f>
        <v>5</v>
      </c>
      <c r="DA48" s="68"/>
      <c r="DB48" s="91" t="s">
        <v>190</v>
      </c>
      <c r="DC48" s="93"/>
      <c r="DD48" s="25">
        <f>VLOOKUP(B49,'listing du mois'!$A$2:$Z$451,24,0)</f>
        <v>42</v>
      </c>
      <c r="DE48" s="93"/>
      <c r="DF48" s="66"/>
    </row>
    <row r="49" spans="1:110" ht="12.75" customHeight="1">
      <c r="A49" s="73">
        <f>IF(A47="","",A47/A48)</f>
        <v>158.875</v>
      </c>
      <c r="B49" s="92" t="s">
        <v>191</v>
      </c>
      <c r="C49" s="71" t="s">
        <v>149</v>
      </c>
      <c r="D49" s="75"/>
      <c r="E49" s="75"/>
      <c r="F49" s="75"/>
      <c r="G49" s="75">
        <f>IF(G47="","",G47/G48)</f>
        <v>147.25</v>
      </c>
      <c r="H49" s="75"/>
      <c r="I49" s="75"/>
      <c r="J49" s="75">
        <f>IF(J47="","",J47/J48)</f>
        <v>133.8</v>
      </c>
      <c r="K49" s="75"/>
      <c r="L49" s="75"/>
      <c r="M49" s="75"/>
      <c r="N49" s="75"/>
      <c r="O49" s="75"/>
      <c r="P49" s="75"/>
      <c r="Q49" s="75"/>
      <c r="R49" s="75">
        <f>IF(R47="","",R47/R48)</f>
      </c>
      <c r="S49" s="75">
        <f>IF(S47="","",S47/S48)</f>
      </c>
      <c r="T49" s="75">
        <f>IF(T47="","",T47/T48)</f>
      </c>
      <c r="U49" s="75">
        <f>IF(U47="","",U47/U48)</f>
      </c>
      <c r="V49" s="75">
        <f>IF(V47="","",V47/V48)</f>
        <v>134.83333333333334</v>
      </c>
      <c r="W49" s="75"/>
      <c r="X49" s="75"/>
      <c r="Y49" s="75"/>
      <c r="Z49" s="75">
        <f>Z47/Z48</f>
        <v>155.14285714285714</v>
      </c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>
        <f>IF(AO47="","",AO47/AO48)</f>
        <v>153.25</v>
      </c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>
        <f aca="true" t="shared" si="12" ref="BU49:CY49">IF(BU47="","",BU47/BU48)</f>
      </c>
      <c r="BV49" s="75">
        <f t="shared" si="12"/>
      </c>
      <c r="BW49" s="75">
        <f t="shared" si="12"/>
      </c>
      <c r="BX49" s="75">
        <f t="shared" si="12"/>
      </c>
      <c r="BY49" s="75">
        <f t="shared" si="12"/>
      </c>
      <c r="BZ49" s="75">
        <f t="shared" si="12"/>
      </c>
      <c r="CA49" s="75">
        <f t="shared" si="12"/>
      </c>
      <c r="CB49" s="75">
        <f t="shared" si="12"/>
      </c>
      <c r="CC49" s="75">
        <f t="shared" si="12"/>
      </c>
      <c r="CD49" s="75">
        <f t="shared" si="12"/>
      </c>
      <c r="CE49" s="75">
        <f t="shared" si="12"/>
      </c>
      <c r="CF49" s="75">
        <f t="shared" si="12"/>
      </c>
      <c r="CG49" s="75">
        <f t="shared" si="12"/>
      </c>
      <c r="CH49" s="75">
        <f t="shared" si="12"/>
      </c>
      <c r="CI49" s="75">
        <f t="shared" si="12"/>
      </c>
      <c r="CJ49" s="75">
        <f t="shared" si="12"/>
      </c>
      <c r="CK49" s="75">
        <f t="shared" si="12"/>
      </c>
      <c r="CL49" s="75">
        <f t="shared" si="12"/>
      </c>
      <c r="CM49" s="75">
        <f t="shared" si="12"/>
      </c>
      <c r="CN49" s="75">
        <f t="shared" si="12"/>
      </c>
      <c r="CO49" s="75">
        <f t="shared" si="12"/>
      </c>
      <c r="CP49" s="75">
        <f t="shared" si="12"/>
      </c>
      <c r="CQ49" s="75">
        <f t="shared" si="12"/>
      </c>
      <c r="CR49" s="75">
        <f t="shared" si="12"/>
      </c>
      <c r="CS49" s="75">
        <f t="shared" si="12"/>
      </c>
      <c r="CT49" s="75">
        <f t="shared" si="12"/>
      </c>
      <c r="CU49" s="75">
        <f t="shared" si="12"/>
      </c>
      <c r="CV49" s="75">
        <f t="shared" si="12"/>
      </c>
      <c r="CW49" s="75">
        <f t="shared" si="12"/>
      </c>
      <c r="CX49" s="75">
        <f t="shared" si="12"/>
      </c>
      <c r="CY49" s="75">
        <f t="shared" si="12"/>
        <v>146.11764705882354</v>
      </c>
      <c r="CZ49" s="76"/>
      <c r="DB49" s="92" t="s">
        <v>191</v>
      </c>
      <c r="DC49" s="93"/>
      <c r="DD49" s="73">
        <f>IF(DD47="","",DD47/DD48)</f>
        <v>148.02380952380952</v>
      </c>
      <c r="DE49" s="93"/>
      <c r="DF49" s="77">
        <f>CY49-A49</f>
        <v>-12.757352941176464</v>
      </c>
    </row>
    <row r="50" spans="1:110" ht="12.75" customHeight="1">
      <c r="A50" s="78">
        <v>4766</v>
      </c>
      <c r="B50" s="79" t="s">
        <v>183</v>
      </c>
      <c r="C50" s="71" t="s">
        <v>144</v>
      </c>
      <c r="D50" s="27"/>
      <c r="E50" s="64"/>
      <c r="F50" s="27"/>
      <c r="G50" s="27"/>
      <c r="H50" s="27"/>
      <c r="I50" s="27"/>
      <c r="J50" s="27"/>
      <c r="K50" s="27"/>
      <c r="L50" s="27"/>
      <c r="M50" s="27">
        <v>1451</v>
      </c>
      <c r="N50" s="27"/>
      <c r="O50" s="27"/>
      <c r="P50" s="27"/>
      <c r="Q50" s="27"/>
      <c r="R50" s="27"/>
      <c r="S50" s="27"/>
      <c r="T50" s="27"/>
      <c r="U50" s="27"/>
      <c r="V50" s="27">
        <v>911</v>
      </c>
      <c r="W50" s="27"/>
      <c r="X50" s="27">
        <v>1227</v>
      </c>
      <c r="Y50" s="27"/>
      <c r="Z50" s="27"/>
      <c r="AA50" s="27"/>
      <c r="AB50" s="27"/>
      <c r="AC50" s="27"/>
      <c r="AD50" s="27">
        <v>680</v>
      </c>
      <c r="AE50" s="27"/>
      <c r="AF50" s="27"/>
      <c r="AG50" s="27"/>
      <c r="AH50" s="27"/>
      <c r="AI50" s="89"/>
      <c r="AJ50" s="27"/>
      <c r="AK50" s="27"/>
      <c r="AL50" s="27"/>
      <c r="AM50" s="27"/>
      <c r="AN50" s="27"/>
      <c r="AO50" s="27">
        <v>1345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66">
        <f>IF(SUM(D50:CX50)=0,"",SUM(D50:CX50))</f>
        <v>5614</v>
      </c>
      <c r="CZ50" s="67"/>
      <c r="DA50" s="103"/>
      <c r="DB50" s="79" t="s">
        <v>183</v>
      </c>
      <c r="DC50" s="93"/>
      <c r="DD50" s="78">
        <f>VLOOKUP(B52,'listing du mois'!$A$2:$Z$451,23,0)</f>
        <v>8150</v>
      </c>
      <c r="DE50" s="93"/>
      <c r="DF50" s="81"/>
    </row>
    <row r="51" spans="1:110" ht="12.75" customHeight="1">
      <c r="A51" s="78">
        <v>31</v>
      </c>
      <c r="B51" s="82" t="s">
        <v>192</v>
      </c>
      <c r="C51" s="71" t="s">
        <v>146</v>
      </c>
      <c r="D51" s="27"/>
      <c r="E51" s="64"/>
      <c r="F51" s="27"/>
      <c r="G51" s="27"/>
      <c r="H51" s="27"/>
      <c r="I51" s="27"/>
      <c r="J51" s="27"/>
      <c r="K51" s="27"/>
      <c r="L51" s="27"/>
      <c r="M51" s="27">
        <v>8</v>
      </c>
      <c r="N51" s="27"/>
      <c r="O51" s="27"/>
      <c r="P51" s="27"/>
      <c r="Q51" s="27"/>
      <c r="R51" s="27"/>
      <c r="S51" s="27"/>
      <c r="T51" s="27"/>
      <c r="U51" s="27"/>
      <c r="V51" s="27">
        <v>6</v>
      </c>
      <c r="W51" s="27"/>
      <c r="X51" s="27">
        <v>8</v>
      </c>
      <c r="Y51" s="27"/>
      <c r="Z51" s="27"/>
      <c r="AA51" s="27"/>
      <c r="AB51" s="27"/>
      <c r="AC51" s="27"/>
      <c r="AD51" s="27">
        <v>5</v>
      </c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>
        <v>8</v>
      </c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66">
        <f>IF(SUM(D51:CX51)=0,"",SUM(D51:CX51))</f>
        <v>35</v>
      </c>
      <c r="CZ51" s="27">
        <f>IF(COUNTA(D51:CX51)=0,"",COUNTA(D51:CX51))</f>
        <v>5</v>
      </c>
      <c r="DB51" s="82" t="s">
        <v>192</v>
      </c>
      <c r="DC51" s="93"/>
      <c r="DD51" s="78">
        <f>VLOOKUP(B52,'listing du mois'!$A$2:$Z$451,24,0)</f>
        <v>51</v>
      </c>
      <c r="DE51" s="93"/>
      <c r="DF51" s="81"/>
    </row>
    <row r="52" spans="1:110" ht="12.75" customHeight="1">
      <c r="A52" s="73">
        <f>IF(A50="","",A50/A51)</f>
        <v>153.74193548387098</v>
      </c>
      <c r="B52" s="84" t="s">
        <v>193</v>
      </c>
      <c r="C52" s="71" t="s">
        <v>149</v>
      </c>
      <c r="D52" s="75"/>
      <c r="E52" s="75"/>
      <c r="F52" s="75"/>
      <c r="G52" s="75"/>
      <c r="H52" s="75"/>
      <c r="I52" s="75"/>
      <c r="J52" s="75"/>
      <c r="K52" s="75"/>
      <c r="L52" s="75"/>
      <c r="M52" s="75">
        <f>IF(M50="","",M50/M51)</f>
        <v>181.375</v>
      </c>
      <c r="N52" s="75"/>
      <c r="O52" s="75"/>
      <c r="P52" s="75"/>
      <c r="Q52" s="75"/>
      <c r="R52" s="75">
        <f>IF(R50="","",R50/R51)</f>
      </c>
      <c r="S52" s="75">
        <f>IF(S50="","",S50/S51)</f>
      </c>
      <c r="T52" s="75">
        <f>IF(T50="","",T50/T51)</f>
      </c>
      <c r="U52" s="75">
        <f>IF(U50="","",U50/U51)</f>
      </c>
      <c r="V52" s="75">
        <f>IF(V50="","",V50/V51)</f>
        <v>151.83333333333334</v>
      </c>
      <c r="W52" s="75"/>
      <c r="X52" s="75">
        <f>IF(X50="","",X50/X51)</f>
        <v>153.375</v>
      </c>
      <c r="Y52" s="75"/>
      <c r="Z52" s="75"/>
      <c r="AA52" s="75"/>
      <c r="AB52" s="75"/>
      <c r="AC52" s="75"/>
      <c r="AD52" s="75">
        <f>AD50/AD51</f>
        <v>136</v>
      </c>
      <c r="AE52" s="75"/>
      <c r="AF52" s="75"/>
      <c r="AG52" s="75"/>
      <c r="AH52" s="75"/>
      <c r="AI52" s="73"/>
      <c r="AJ52" s="75"/>
      <c r="AK52" s="75"/>
      <c r="AL52" s="75"/>
      <c r="AM52" s="75"/>
      <c r="AN52" s="75"/>
      <c r="AO52" s="75">
        <f>IF(AO50="","",AO50/AO51)</f>
        <v>168.125</v>
      </c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>
        <f aca="true" t="shared" si="13" ref="BU52:CY52">IF(BU50="","",BU50/BU51)</f>
      </c>
      <c r="BV52" s="75">
        <f t="shared" si="13"/>
      </c>
      <c r="BW52" s="75">
        <f t="shared" si="13"/>
      </c>
      <c r="BX52" s="75">
        <f t="shared" si="13"/>
      </c>
      <c r="BY52" s="75">
        <f t="shared" si="13"/>
      </c>
      <c r="BZ52" s="75">
        <f t="shared" si="13"/>
      </c>
      <c r="CA52" s="75">
        <f t="shared" si="13"/>
      </c>
      <c r="CB52" s="75">
        <f t="shared" si="13"/>
      </c>
      <c r="CC52" s="75">
        <f t="shared" si="13"/>
      </c>
      <c r="CD52" s="75">
        <f t="shared" si="13"/>
      </c>
      <c r="CE52" s="75">
        <f t="shared" si="13"/>
      </c>
      <c r="CF52" s="75">
        <f t="shared" si="13"/>
      </c>
      <c r="CG52" s="75">
        <f t="shared" si="13"/>
      </c>
      <c r="CH52" s="75">
        <f t="shared" si="13"/>
      </c>
      <c r="CI52" s="75">
        <f t="shared" si="13"/>
      </c>
      <c r="CJ52" s="75">
        <f t="shared" si="13"/>
      </c>
      <c r="CK52" s="75">
        <f t="shared" si="13"/>
      </c>
      <c r="CL52" s="75">
        <f t="shared" si="13"/>
      </c>
      <c r="CM52" s="75">
        <f t="shared" si="13"/>
      </c>
      <c r="CN52" s="75">
        <f t="shared" si="13"/>
      </c>
      <c r="CO52" s="75">
        <f t="shared" si="13"/>
      </c>
      <c r="CP52" s="75">
        <f t="shared" si="13"/>
      </c>
      <c r="CQ52" s="75">
        <f t="shared" si="13"/>
      </c>
      <c r="CR52" s="75">
        <f t="shared" si="13"/>
      </c>
      <c r="CS52" s="75">
        <f t="shared" si="13"/>
      </c>
      <c r="CT52" s="75">
        <f t="shared" si="13"/>
      </c>
      <c r="CU52" s="75">
        <f t="shared" si="13"/>
      </c>
      <c r="CV52" s="75">
        <f t="shared" si="13"/>
      </c>
      <c r="CW52" s="75">
        <f t="shared" si="13"/>
      </c>
      <c r="CX52" s="75">
        <f t="shared" si="13"/>
      </c>
      <c r="CY52" s="75">
        <f t="shared" si="13"/>
        <v>160.4</v>
      </c>
      <c r="CZ52" s="76"/>
      <c r="DA52" s="103"/>
      <c r="DB52" s="84" t="s">
        <v>193</v>
      </c>
      <c r="DC52" s="93"/>
      <c r="DD52" s="73">
        <f>IF(DD50="","",DD50/DD51)</f>
        <v>159.80392156862746</v>
      </c>
      <c r="DE52" s="93"/>
      <c r="DF52" s="77">
        <f>CY52-A52</f>
        <v>6.658064516129031</v>
      </c>
    </row>
    <row r="53" spans="1:110" ht="12.75" customHeight="1">
      <c r="A53" s="25">
        <v>40836</v>
      </c>
      <c r="B53" s="79" t="s">
        <v>194</v>
      </c>
      <c r="C53" s="61" t="s">
        <v>144</v>
      </c>
      <c r="D53" s="66">
        <v>2714</v>
      </c>
      <c r="E53" s="64">
        <v>1345</v>
      </c>
      <c r="F53" s="66">
        <v>2948</v>
      </c>
      <c r="G53" s="66">
        <v>1607</v>
      </c>
      <c r="H53" s="66"/>
      <c r="I53" s="66">
        <v>1695</v>
      </c>
      <c r="J53" s="66"/>
      <c r="K53" s="66"/>
      <c r="L53" s="66">
        <v>1591</v>
      </c>
      <c r="M53" s="66"/>
      <c r="N53" s="66"/>
      <c r="O53" s="66"/>
      <c r="P53" s="66"/>
      <c r="Q53" s="66"/>
      <c r="R53" s="66">
        <v>3683</v>
      </c>
      <c r="S53" s="66"/>
      <c r="T53" s="66"/>
      <c r="U53" s="66">
        <v>1541</v>
      </c>
      <c r="V53" s="66">
        <v>1149</v>
      </c>
      <c r="W53" s="66"/>
      <c r="X53" s="66"/>
      <c r="Y53" s="66"/>
      <c r="Z53" s="66"/>
      <c r="AA53" s="66">
        <v>1582</v>
      </c>
      <c r="AB53" s="66"/>
      <c r="AC53" s="66"/>
      <c r="AD53" s="66"/>
      <c r="AE53" s="66"/>
      <c r="AF53" s="66"/>
      <c r="AG53" s="66"/>
      <c r="AH53" s="66"/>
      <c r="AI53" s="89">
        <v>1371</v>
      </c>
      <c r="AJ53" s="66"/>
      <c r="AK53" s="66"/>
      <c r="AL53" s="66"/>
      <c r="AM53" s="66"/>
      <c r="AN53" s="66">
        <v>1528</v>
      </c>
      <c r="AO53" s="66"/>
      <c r="AP53" s="66"/>
      <c r="AQ53" s="66"/>
      <c r="AR53" s="66">
        <v>1616</v>
      </c>
      <c r="AS53" s="66">
        <v>3882</v>
      </c>
      <c r="AT53" s="66"/>
      <c r="AU53" s="66">
        <v>1401</v>
      </c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>
        <f>IF(SUM(D53:CX53)=0,"",SUM(D53:CX53))</f>
        <v>29653</v>
      </c>
      <c r="CZ53" s="67"/>
      <c r="DA53" s="103"/>
      <c r="DB53" s="79" t="s">
        <v>194</v>
      </c>
      <c r="DC53" s="106"/>
      <c r="DD53" s="25">
        <f>VLOOKUP(B55,'listing du mois'!$A$2:$Z$451,23,0)</f>
        <v>37012</v>
      </c>
      <c r="DE53" s="106"/>
      <c r="DF53" s="66"/>
    </row>
    <row r="54" spans="1:110" ht="12.75" customHeight="1">
      <c r="A54" s="25">
        <v>222</v>
      </c>
      <c r="B54" s="82" t="s">
        <v>195</v>
      </c>
      <c r="C54" s="71" t="s">
        <v>146</v>
      </c>
      <c r="D54" s="66">
        <v>14</v>
      </c>
      <c r="E54" s="64">
        <v>8</v>
      </c>
      <c r="F54" s="66">
        <v>15</v>
      </c>
      <c r="G54" s="66">
        <v>8</v>
      </c>
      <c r="H54" s="66"/>
      <c r="I54" s="66">
        <v>9</v>
      </c>
      <c r="J54" s="66"/>
      <c r="K54" s="66"/>
      <c r="L54" s="66">
        <v>8</v>
      </c>
      <c r="M54" s="66"/>
      <c r="N54" s="66"/>
      <c r="O54" s="66"/>
      <c r="P54" s="66"/>
      <c r="Q54" s="66"/>
      <c r="R54" s="66">
        <v>18</v>
      </c>
      <c r="S54" s="66"/>
      <c r="T54" s="66"/>
      <c r="U54" s="66">
        <v>8</v>
      </c>
      <c r="V54" s="66">
        <v>6</v>
      </c>
      <c r="W54" s="66"/>
      <c r="X54" s="66"/>
      <c r="Y54" s="66"/>
      <c r="Z54" s="66"/>
      <c r="AA54" s="66">
        <v>9</v>
      </c>
      <c r="AB54" s="66"/>
      <c r="AC54" s="66"/>
      <c r="AD54" s="66"/>
      <c r="AE54" s="66"/>
      <c r="AF54" s="66"/>
      <c r="AG54" s="66"/>
      <c r="AH54" s="66"/>
      <c r="AI54" s="89">
        <v>8</v>
      </c>
      <c r="AJ54" s="66"/>
      <c r="AK54" s="66"/>
      <c r="AL54" s="66"/>
      <c r="AM54" s="66"/>
      <c r="AN54" s="66">
        <v>8</v>
      </c>
      <c r="AO54" s="66"/>
      <c r="AP54" s="66"/>
      <c r="AQ54" s="66"/>
      <c r="AR54" s="66">
        <v>8</v>
      </c>
      <c r="AS54" s="66">
        <v>19</v>
      </c>
      <c r="AT54" s="66"/>
      <c r="AU54" s="66">
        <v>8</v>
      </c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>
        <f>IF(SUM(D54:CX54)=0,"",SUM(D54:CX54))</f>
        <v>154</v>
      </c>
      <c r="CZ54" s="27">
        <f>IF(COUNTA(D54:CX54)=0,"",COUNTA(D54:CX54))</f>
        <v>15</v>
      </c>
      <c r="DA54" s="99" t="s">
        <v>196</v>
      </c>
      <c r="DB54" s="82" t="s">
        <v>195</v>
      </c>
      <c r="DC54" s="106"/>
      <c r="DD54" s="25">
        <f>VLOOKUP(B55,'listing du mois'!$A$2:$Z$451,24,0)</f>
        <v>199</v>
      </c>
      <c r="DE54" s="106"/>
      <c r="DF54" s="66"/>
    </row>
    <row r="55" spans="1:110" ht="12.75" customHeight="1">
      <c r="A55" s="73">
        <f>IF(A53="","",A53/A54)</f>
        <v>183.94594594594594</v>
      </c>
      <c r="B55" s="84" t="s">
        <v>197</v>
      </c>
      <c r="C55" s="71" t="s">
        <v>149</v>
      </c>
      <c r="D55" s="75">
        <f>IF(D53="","",D53/D54)</f>
        <v>193.85714285714286</v>
      </c>
      <c r="E55" s="75">
        <f>IF(E53="","",E53/E54)</f>
        <v>168.125</v>
      </c>
      <c r="F55" s="75">
        <f>IF(F53="","",F53/F54)</f>
        <v>196.53333333333333</v>
      </c>
      <c r="G55" s="107">
        <f>IF(G53="","",G53/G54)</f>
        <v>200.875</v>
      </c>
      <c r="H55" s="75"/>
      <c r="I55" s="75">
        <f>IF(I53="","",I53/I54)</f>
        <v>188.33333333333334</v>
      </c>
      <c r="J55" s="75"/>
      <c r="K55" s="75"/>
      <c r="L55" s="75">
        <f>IF(L53="","",L53/L54)</f>
        <v>198.875</v>
      </c>
      <c r="M55" s="75"/>
      <c r="N55" s="75"/>
      <c r="O55" s="75"/>
      <c r="P55" s="75"/>
      <c r="Q55" s="75"/>
      <c r="R55" s="107">
        <f>IF(R53="","",R53/R54)</f>
        <v>204.61111111111111</v>
      </c>
      <c r="S55" s="75">
        <f>IF(S53="","",S53/S54)</f>
      </c>
      <c r="T55" s="75">
        <f>IF(T53="","",T53/T54)</f>
      </c>
      <c r="U55" s="75">
        <f>IF(U53="","",U53/U54)</f>
        <v>192.625</v>
      </c>
      <c r="V55" s="75">
        <f>IF(V53="","",V53/V54)</f>
        <v>191.5</v>
      </c>
      <c r="W55" s="75"/>
      <c r="X55" s="75"/>
      <c r="Y55" s="75"/>
      <c r="Z55" s="75"/>
      <c r="AA55" s="75">
        <f>AA53/AA54</f>
        <v>175.77777777777777</v>
      </c>
      <c r="AB55" s="75"/>
      <c r="AC55" s="75"/>
      <c r="AD55" s="75"/>
      <c r="AE55" s="75"/>
      <c r="AF55" s="75"/>
      <c r="AG55" s="75"/>
      <c r="AH55" s="75"/>
      <c r="AI55" s="75">
        <f>IF(AI53="","",AI53/AI54)</f>
        <v>171.375</v>
      </c>
      <c r="AJ55" s="75"/>
      <c r="AK55" s="75"/>
      <c r="AL55" s="75"/>
      <c r="AM55" s="75"/>
      <c r="AN55" s="75">
        <f>IF(AN53="","",AN53/AN54)</f>
        <v>191</v>
      </c>
      <c r="AO55" s="75"/>
      <c r="AP55" s="75"/>
      <c r="AQ55" s="75"/>
      <c r="AR55" s="107">
        <f>AR53/AR54</f>
        <v>202</v>
      </c>
      <c r="AS55" s="107">
        <f>AS53/AS54</f>
        <v>204.31578947368422</v>
      </c>
      <c r="AT55" s="107"/>
      <c r="AU55" s="75">
        <f>AU53/AU54</f>
        <v>175.125</v>
      </c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>
        <f aca="true" t="shared" si="14" ref="BU55:CY55">IF(BU53="","",BU53/BU54)</f>
      </c>
      <c r="BV55" s="75">
        <f t="shared" si="14"/>
      </c>
      <c r="BW55" s="75">
        <f t="shared" si="14"/>
      </c>
      <c r="BX55" s="75">
        <f t="shared" si="14"/>
      </c>
      <c r="BY55" s="75">
        <f t="shared" si="14"/>
      </c>
      <c r="BZ55" s="75">
        <f t="shared" si="14"/>
      </c>
      <c r="CA55" s="75">
        <f t="shared" si="14"/>
      </c>
      <c r="CB55" s="75">
        <f t="shared" si="14"/>
      </c>
      <c r="CC55" s="75">
        <f t="shared" si="14"/>
      </c>
      <c r="CD55" s="75">
        <f t="shared" si="14"/>
      </c>
      <c r="CE55" s="75">
        <f t="shared" si="14"/>
      </c>
      <c r="CF55" s="75">
        <f t="shared" si="14"/>
      </c>
      <c r="CG55" s="75">
        <f t="shared" si="14"/>
      </c>
      <c r="CH55" s="75">
        <f t="shared" si="14"/>
      </c>
      <c r="CI55" s="75">
        <f t="shared" si="14"/>
      </c>
      <c r="CJ55" s="75">
        <f t="shared" si="14"/>
      </c>
      <c r="CK55" s="75">
        <f t="shared" si="14"/>
      </c>
      <c r="CL55" s="75">
        <f t="shared" si="14"/>
      </c>
      <c r="CM55" s="75">
        <f t="shared" si="14"/>
      </c>
      <c r="CN55" s="75">
        <f t="shared" si="14"/>
      </c>
      <c r="CO55" s="75">
        <f t="shared" si="14"/>
      </c>
      <c r="CP55" s="75">
        <f t="shared" si="14"/>
      </c>
      <c r="CQ55" s="75">
        <f t="shared" si="14"/>
      </c>
      <c r="CR55" s="75">
        <f t="shared" si="14"/>
      </c>
      <c r="CS55" s="75">
        <f t="shared" si="14"/>
      </c>
      <c r="CT55" s="75">
        <f t="shared" si="14"/>
      </c>
      <c r="CU55" s="75">
        <f t="shared" si="14"/>
      </c>
      <c r="CV55" s="75">
        <f t="shared" si="14"/>
      </c>
      <c r="CW55" s="75">
        <f t="shared" si="14"/>
      </c>
      <c r="CX55" s="75">
        <f t="shared" si="14"/>
      </c>
      <c r="CY55" s="75">
        <f t="shared" si="14"/>
        <v>192.55194805194805</v>
      </c>
      <c r="CZ55" s="76"/>
      <c r="DA55" s="103"/>
      <c r="DB55" s="84" t="s">
        <v>197</v>
      </c>
      <c r="DC55" s="106"/>
      <c r="DD55" s="73">
        <f>IF(DD53="","",DD53/DD54)</f>
        <v>185.98994974874373</v>
      </c>
      <c r="DE55" s="106"/>
      <c r="DF55" s="77">
        <f>CY55-A55</f>
        <v>8.606002106002109</v>
      </c>
    </row>
    <row r="56" spans="1:110" ht="12.75" customHeight="1">
      <c r="A56" s="78">
        <v>2842</v>
      </c>
      <c r="B56" s="79" t="s">
        <v>198</v>
      </c>
      <c r="C56" s="61" t="s">
        <v>144</v>
      </c>
      <c r="D56" s="80"/>
      <c r="E56" s="64"/>
      <c r="F56" s="80"/>
      <c r="G56" s="80"/>
      <c r="H56" s="78"/>
      <c r="I56" s="78"/>
      <c r="J56" s="78"/>
      <c r="K56" s="78"/>
      <c r="L56" s="78"/>
      <c r="M56" s="78"/>
      <c r="N56" s="78"/>
      <c r="O56" s="78"/>
      <c r="P56" s="78"/>
      <c r="Q56" s="78">
        <v>517</v>
      </c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>
        <v>774</v>
      </c>
      <c r="AE56" s="78"/>
      <c r="AF56" s="78"/>
      <c r="AG56" s="78"/>
      <c r="AH56" s="78"/>
      <c r="AI56" s="89"/>
      <c r="AJ56" s="78"/>
      <c r="AK56" s="78"/>
      <c r="AL56" s="78"/>
      <c r="AM56" s="78"/>
      <c r="AN56" s="78"/>
      <c r="AO56" s="78"/>
      <c r="AP56" s="78"/>
      <c r="AQ56" s="78">
        <v>1120</v>
      </c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66">
        <f>IF(SUM(D56:CX56)=0,"",SUM(D56:CX56))</f>
        <v>2411</v>
      </c>
      <c r="CZ56" s="67"/>
      <c r="DB56" s="79" t="s">
        <v>198</v>
      </c>
      <c r="DC56" s="106"/>
      <c r="DD56" s="78">
        <f>VLOOKUP(B58,'listing du mois'!$A$2:$Z$451,23,0)</f>
        <v>1291</v>
      </c>
      <c r="DE56" s="106"/>
      <c r="DF56" s="81"/>
    </row>
    <row r="57" spans="1:110" ht="12.75" customHeight="1">
      <c r="A57" s="78">
        <v>22</v>
      </c>
      <c r="B57" s="82" t="s">
        <v>199</v>
      </c>
      <c r="C57" s="71" t="s">
        <v>146</v>
      </c>
      <c r="D57" s="80"/>
      <c r="E57" s="64"/>
      <c r="F57" s="80"/>
      <c r="G57" s="80"/>
      <c r="H57" s="78"/>
      <c r="I57" s="78"/>
      <c r="J57" s="78"/>
      <c r="K57" s="78"/>
      <c r="L57" s="78"/>
      <c r="M57" s="78"/>
      <c r="N57" s="78"/>
      <c r="O57" s="78"/>
      <c r="P57" s="78"/>
      <c r="Q57" s="78">
        <v>4</v>
      </c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>
        <v>6</v>
      </c>
      <c r="AE57" s="78"/>
      <c r="AF57" s="78"/>
      <c r="AG57" s="78"/>
      <c r="AH57" s="78"/>
      <c r="AI57" s="27"/>
      <c r="AJ57" s="78"/>
      <c r="AK57" s="78"/>
      <c r="AL57" s="78"/>
      <c r="AM57" s="78"/>
      <c r="AN57" s="78"/>
      <c r="AO57" s="78"/>
      <c r="AP57" s="78"/>
      <c r="AQ57" s="78">
        <v>8</v>
      </c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66">
        <f>IF(SUM(D57:CX57)=0,"",SUM(D57:CX57))</f>
        <v>18</v>
      </c>
      <c r="CZ57" s="27">
        <f>IF(COUNTA(D57:CX57)=0,"",COUNTA(D57:CX57))</f>
        <v>3</v>
      </c>
      <c r="DA57" s="3" t="s">
        <v>200</v>
      </c>
      <c r="DB57" s="82" t="s">
        <v>199</v>
      </c>
      <c r="DC57" s="106"/>
      <c r="DD57" s="78">
        <f>VLOOKUP(B58,'listing du mois'!$A$2:$Z$451,24,0)</f>
        <v>10</v>
      </c>
      <c r="DE57" s="106"/>
      <c r="DF57" s="81"/>
    </row>
    <row r="58" spans="1:110" ht="12.75" customHeight="1">
      <c r="A58" s="73">
        <f>IF(A56="","",A56/A57)</f>
        <v>129.1818181818182</v>
      </c>
      <c r="B58" s="84" t="s">
        <v>201</v>
      </c>
      <c r="C58" s="71" t="s">
        <v>149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107"/>
      <c r="P58" s="107"/>
      <c r="Q58" s="75">
        <f>IF(Q56="","",Q56/Q57)</f>
        <v>129.25</v>
      </c>
      <c r="R58" s="75">
        <f>IF(R56="","",R56/R57)</f>
      </c>
      <c r="S58" s="75">
        <f>IF(S56="","",S56/S57)</f>
      </c>
      <c r="T58" s="75">
        <f>IF(T56="","",T56/T57)</f>
      </c>
      <c r="U58" s="75">
        <f>IF(U56="","",U56/U57)</f>
      </c>
      <c r="V58" s="75"/>
      <c r="W58" s="75"/>
      <c r="X58" s="75"/>
      <c r="Y58" s="75"/>
      <c r="Z58" s="75"/>
      <c r="AA58" s="75"/>
      <c r="AB58" s="75"/>
      <c r="AC58" s="75"/>
      <c r="AD58" s="75">
        <f>AD56/AD57</f>
        <v>129</v>
      </c>
      <c r="AE58" s="75"/>
      <c r="AF58" s="75"/>
      <c r="AG58" s="75"/>
      <c r="AH58" s="75"/>
      <c r="AI58" s="73"/>
      <c r="AJ58" s="75"/>
      <c r="AK58" s="75"/>
      <c r="AL58" s="75"/>
      <c r="AM58" s="75"/>
      <c r="AN58" s="75"/>
      <c r="AO58" s="75"/>
      <c r="AP58" s="75"/>
      <c r="AQ58" s="75">
        <f>AQ56/AQ57</f>
        <v>140</v>
      </c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>
        <f aca="true" t="shared" si="15" ref="BU58:CY58">IF(BU56="","",BU56/BU57)</f>
      </c>
      <c r="BV58" s="75">
        <f t="shared" si="15"/>
      </c>
      <c r="BW58" s="75">
        <f t="shared" si="15"/>
      </c>
      <c r="BX58" s="75">
        <f t="shared" si="15"/>
      </c>
      <c r="BY58" s="75">
        <f t="shared" si="15"/>
      </c>
      <c r="BZ58" s="75">
        <f t="shared" si="15"/>
      </c>
      <c r="CA58" s="75">
        <f t="shared" si="15"/>
      </c>
      <c r="CB58" s="75">
        <f t="shared" si="15"/>
      </c>
      <c r="CC58" s="75">
        <f t="shared" si="15"/>
      </c>
      <c r="CD58" s="75">
        <f t="shared" si="15"/>
      </c>
      <c r="CE58" s="75">
        <f t="shared" si="15"/>
      </c>
      <c r="CF58" s="75">
        <f t="shared" si="15"/>
      </c>
      <c r="CG58" s="75">
        <f t="shared" si="15"/>
      </c>
      <c r="CH58" s="75">
        <f t="shared" si="15"/>
      </c>
      <c r="CI58" s="75">
        <f t="shared" si="15"/>
      </c>
      <c r="CJ58" s="75">
        <f t="shared" si="15"/>
      </c>
      <c r="CK58" s="75">
        <f t="shared" si="15"/>
      </c>
      <c r="CL58" s="75">
        <f t="shared" si="15"/>
      </c>
      <c r="CM58" s="75">
        <f t="shared" si="15"/>
      </c>
      <c r="CN58" s="75">
        <f t="shared" si="15"/>
      </c>
      <c r="CO58" s="75">
        <f t="shared" si="15"/>
      </c>
      <c r="CP58" s="75">
        <f t="shared" si="15"/>
      </c>
      <c r="CQ58" s="75">
        <f t="shared" si="15"/>
      </c>
      <c r="CR58" s="75">
        <f t="shared" si="15"/>
      </c>
      <c r="CS58" s="75">
        <f t="shared" si="15"/>
      </c>
      <c r="CT58" s="75">
        <f t="shared" si="15"/>
      </c>
      <c r="CU58" s="75">
        <f t="shared" si="15"/>
      </c>
      <c r="CV58" s="75">
        <f t="shared" si="15"/>
      </c>
      <c r="CW58" s="75">
        <f t="shared" si="15"/>
      </c>
      <c r="CX58" s="75">
        <f t="shared" si="15"/>
      </c>
      <c r="CY58" s="75">
        <f t="shared" si="15"/>
        <v>133.94444444444446</v>
      </c>
      <c r="CZ58" s="76"/>
      <c r="DB58" s="84" t="s">
        <v>201</v>
      </c>
      <c r="DC58" s="106"/>
      <c r="DD58" s="73">
        <f>IF(DD56="","",DD56/DD57)</f>
        <v>129.1</v>
      </c>
      <c r="DE58" s="106"/>
      <c r="DF58" s="77">
        <f>CY58-A58</f>
        <v>4.76262626262627</v>
      </c>
    </row>
    <row r="59" spans="1:110" ht="12.75" customHeight="1">
      <c r="A59" s="7">
        <v>29343</v>
      </c>
      <c r="B59" s="79" t="s">
        <v>202</v>
      </c>
      <c r="C59" s="61" t="s">
        <v>144</v>
      </c>
      <c r="D59" s="66"/>
      <c r="E59" s="64">
        <v>1284</v>
      </c>
      <c r="F59" s="66">
        <v>2844</v>
      </c>
      <c r="G59" s="66">
        <v>1537</v>
      </c>
      <c r="H59" s="66"/>
      <c r="I59" s="66"/>
      <c r="J59" s="66"/>
      <c r="K59" s="66"/>
      <c r="L59" s="66">
        <v>1560</v>
      </c>
      <c r="M59" s="66"/>
      <c r="N59" s="66"/>
      <c r="O59" s="66"/>
      <c r="P59" s="66">
        <f>156+150+208+172+190+180+137</f>
        <v>1193</v>
      </c>
      <c r="Q59" s="66"/>
      <c r="R59" s="66">
        <v>3470</v>
      </c>
      <c r="S59" s="66"/>
      <c r="T59" s="66">
        <v>1105</v>
      </c>
      <c r="U59" s="66">
        <v>1398</v>
      </c>
      <c r="V59" s="66"/>
      <c r="W59" s="66">
        <v>1463</v>
      </c>
      <c r="X59" s="66"/>
      <c r="Y59" s="66"/>
      <c r="Z59" s="66"/>
      <c r="AA59" s="66"/>
      <c r="AB59" s="66"/>
      <c r="AC59" s="66"/>
      <c r="AD59" s="66"/>
      <c r="AE59" s="66">
        <v>1197</v>
      </c>
      <c r="AF59" s="66"/>
      <c r="AG59" s="66"/>
      <c r="AH59" s="66"/>
      <c r="AI59" s="89">
        <v>1515</v>
      </c>
      <c r="AJ59" s="66"/>
      <c r="AK59" s="66">
        <v>1038</v>
      </c>
      <c r="AL59" s="66"/>
      <c r="AM59" s="66"/>
      <c r="AN59" s="66">
        <v>1548</v>
      </c>
      <c r="AO59" s="66"/>
      <c r="AP59" s="66">
        <f>158+173+201+152+188+144+183+173+198+194+153</f>
        <v>1917</v>
      </c>
      <c r="AQ59" s="66"/>
      <c r="AR59" s="66">
        <v>1507</v>
      </c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>
        <f>IF(SUM(D59:CX59)=0,"",SUM(D59:CX59))</f>
        <v>24576</v>
      </c>
      <c r="CZ59" s="67"/>
      <c r="DA59" s="68"/>
      <c r="DB59" s="79" t="s">
        <v>202</v>
      </c>
      <c r="DC59" s="106"/>
      <c r="DD59" s="7">
        <f>VLOOKUP(B61,'listing du mois'!$A$2:$Z$451,23,0)</f>
        <v>29389</v>
      </c>
      <c r="DE59" s="106"/>
      <c r="DF59" s="66"/>
    </row>
    <row r="60" spans="1:110" ht="12.75" customHeight="1">
      <c r="A60" s="27">
        <v>159</v>
      </c>
      <c r="B60" s="82" t="s">
        <v>203</v>
      </c>
      <c r="C60" s="71" t="s">
        <v>146</v>
      </c>
      <c r="D60" s="66"/>
      <c r="E60" s="64">
        <v>8</v>
      </c>
      <c r="F60" s="66">
        <v>15</v>
      </c>
      <c r="G60" s="66">
        <v>8</v>
      </c>
      <c r="H60" s="66"/>
      <c r="I60" s="66"/>
      <c r="J60" s="66"/>
      <c r="K60" s="66"/>
      <c r="L60" s="66">
        <v>8</v>
      </c>
      <c r="M60" s="66"/>
      <c r="N60" s="66"/>
      <c r="O60" s="66"/>
      <c r="P60" s="66">
        <v>7</v>
      </c>
      <c r="Q60" s="66"/>
      <c r="R60" s="66">
        <v>18</v>
      </c>
      <c r="S60" s="66"/>
      <c r="T60" s="66">
        <v>6</v>
      </c>
      <c r="U60" s="66">
        <v>8</v>
      </c>
      <c r="V60" s="66"/>
      <c r="W60" s="66">
        <v>8</v>
      </c>
      <c r="X60" s="66"/>
      <c r="Y60" s="66"/>
      <c r="Z60" s="66"/>
      <c r="AA60" s="66"/>
      <c r="AB60" s="66"/>
      <c r="AC60" s="66"/>
      <c r="AD60" s="66"/>
      <c r="AE60" s="66">
        <v>7</v>
      </c>
      <c r="AF60" s="66"/>
      <c r="AG60" s="66"/>
      <c r="AH60" s="66"/>
      <c r="AI60" s="89">
        <v>8</v>
      </c>
      <c r="AJ60" s="66"/>
      <c r="AK60" s="66">
        <v>6</v>
      </c>
      <c r="AL60" s="66"/>
      <c r="AM60" s="66"/>
      <c r="AN60" s="66">
        <v>8</v>
      </c>
      <c r="AO60" s="66"/>
      <c r="AP60" s="66">
        <v>11</v>
      </c>
      <c r="AQ60" s="66"/>
      <c r="AR60" s="66">
        <v>8</v>
      </c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>
        <f>IF(SUM(D60:CX60)=0,"",SUM(D60:CX60))</f>
        <v>134</v>
      </c>
      <c r="CZ60" s="27">
        <f>IF(COUNTA(D60:CX60)=0,"",COUNTA(D60:CX60))</f>
        <v>15</v>
      </c>
      <c r="DA60" s="3" t="s">
        <v>204</v>
      </c>
      <c r="DB60" s="82" t="s">
        <v>203</v>
      </c>
      <c r="DC60" s="106"/>
      <c r="DD60" s="27">
        <f>VLOOKUP(B61,'listing du mois'!$A$2:$Z$451,24,0)</f>
        <v>162</v>
      </c>
      <c r="DE60" s="106"/>
      <c r="DF60" s="66"/>
    </row>
    <row r="61" spans="1:110" ht="12.75" customHeight="1">
      <c r="A61" s="73">
        <f>IF(A59="","",A59/A60)</f>
        <v>184.54716981132074</v>
      </c>
      <c r="B61" s="84" t="s">
        <v>205</v>
      </c>
      <c r="C61" s="71" t="s">
        <v>149</v>
      </c>
      <c r="D61" s="75"/>
      <c r="E61" s="75">
        <f>IF(E59="","",E59/E60)</f>
        <v>160.5</v>
      </c>
      <c r="F61" s="75">
        <f>IF(F59="","",F59/F60)</f>
        <v>189.6</v>
      </c>
      <c r="G61" s="75">
        <f>IF(G59="","",G59/G60)</f>
        <v>192.125</v>
      </c>
      <c r="H61" s="75"/>
      <c r="I61" s="75"/>
      <c r="J61" s="75"/>
      <c r="K61" s="75"/>
      <c r="L61" s="75">
        <f>IF(L59="","",L59/L60)</f>
        <v>195</v>
      </c>
      <c r="M61" s="75"/>
      <c r="N61" s="75"/>
      <c r="O61" s="75"/>
      <c r="P61" s="75">
        <f>IF(P59="","",P59/P60)</f>
        <v>170.42857142857142</v>
      </c>
      <c r="Q61" s="75"/>
      <c r="R61" s="75">
        <f>IF(R59="","",R59/R60)</f>
        <v>192.77777777777777</v>
      </c>
      <c r="S61" s="75">
        <f>IF(S59="","",S59/S60)</f>
      </c>
      <c r="T61" s="75">
        <f>IF(T59="","",T59/T60)</f>
        <v>184.16666666666666</v>
      </c>
      <c r="U61" s="75">
        <f>IF(U59="","",U59/U60)</f>
        <v>174.75</v>
      </c>
      <c r="V61" s="75"/>
      <c r="W61" s="75">
        <f>IF(W59="","",W59/W60)</f>
        <v>182.875</v>
      </c>
      <c r="X61" s="75"/>
      <c r="Y61" s="75"/>
      <c r="Z61" s="75"/>
      <c r="AA61" s="75"/>
      <c r="AB61" s="75"/>
      <c r="AC61" s="75"/>
      <c r="AD61" s="75"/>
      <c r="AE61" s="75">
        <f>AE59/AE60</f>
        <v>171</v>
      </c>
      <c r="AF61" s="75"/>
      <c r="AG61" s="75"/>
      <c r="AH61" s="75"/>
      <c r="AI61" s="75">
        <f>IF(AI59="","",AI59/AI60)</f>
        <v>189.375</v>
      </c>
      <c r="AJ61" s="75"/>
      <c r="AK61" s="75">
        <f>IF(AK59="","",AK59/AK60)</f>
        <v>173</v>
      </c>
      <c r="AL61" s="75"/>
      <c r="AM61" s="75"/>
      <c r="AN61" s="75">
        <f>IF(AN59="","",AN59/AN60)</f>
        <v>193.5</v>
      </c>
      <c r="AO61" s="75"/>
      <c r="AP61" s="75">
        <f>IF(AP59="","",AP59/AP60)</f>
        <v>174.27272727272728</v>
      </c>
      <c r="AQ61" s="75"/>
      <c r="AR61" s="75">
        <f>AR59/AR60</f>
        <v>188.375</v>
      </c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>
        <f aca="true" t="shared" si="16" ref="BU61:CY61">IF(BU59="","",BU59/BU60)</f>
      </c>
      <c r="BV61" s="75">
        <f t="shared" si="16"/>
      </c>
      <c r="BW61" s="75">
        <f t="shared" si="16"/>
      </c>
      <c r="BX61" s="75">
        <f t="shared" si="16"/>
      </c>
      <c r="BY61" s="75">
        <f t="shared" si="16"/>
      </c>
      <c r="BZ61" s="75">
        <f t="shared" si="16"/>
      </c>
      <c r="CA61" s="75">
        <f t="shared" si="16"/>
      </c>
      <c r="CB61" s="75">
        <f t="shared" si="16"/>
      </c>
      <c r="CC61" s="75">
        <f t="shared" si="16"/>
      </c>
      <c r="CD61" s="75">
        <f t="shared" si="16"/>
      </c>
      <c r="CE61" s="75">
        <f t="shared" si="16"/>
      </c>
      <c r="CF61" s="75">
        <f t="shared" si="16"/>
      </c>
      <c r="CG61" s="75">
        <f t="shared" si="16"/>
      </c>
      <c r="CH61" s="75">
        <f t="shared" si="16"/>
      </c>
      <c r="CI61" s="75">
        <f t="shared" si="16"/>
      </c>
      <c r="CJ61" s="75">
        <f t="shared" si="16"/>
      </c>
      <c r="CK61" s="75">
        <f t="shared" si="16"/>
      </c>
      <c r="CL61" s="75">
        <f t="shared" si="16"/>
      </c>
      <c r="CM61" s="75">
        <f t="shared" si="16"/>
      </c>
      <c r="CN61" s="75">
        <f t="shared" si="16"/>
      </c>
      <c r="CO61" s="75">
        <f t="shared" si="16"/>
      </c>
      <c r="CP61" s="75">
        <f t="shared" si="16"/>
      </c>
      <c r="CQ61" s="75">
        <f t="shared" si="16"/>
      </c>
      <c r="CR61" s="75">
        <f t="shared" si="16"/>
      </c>
      <c r="CS61" s="75">
        <f t="shared" si="16"/>
      </c>
      <c r="CT61" s="75">
        <f t="shared" si="16"/>
      </c>
      <c r="CU61" s="75">
        <f t="shared" si="16"/>
      </c>
      <c r="CV61" s="75">
        <f t="shared" si="16"/>
      </c>
      <c r="CW61" s="75">
        <f t="shared" si="16"/>
      </c>
      <c r="CX61" s="75">
        <f t="shared" si="16"/>
      </c>
      <c r="CY61" s="75">
        <f t="shared" si="16"/>
        <v>183.40298507462686</v>
      </c>
      <c r="CZ61" s="76"/>
      <c r="DB61" s="84" t="s">
        <v>205</v>
      </c>
      <c r="DC61" s="106"/>
      <c r="DD61" s="73">
        <f>IF(DD59="","",DD59/DD60)</f>
        <v>181.41358024691357</v>
      </c>
      <c r="DE61" s="106"/>
      <c r="DF61" s="77">
        <f>CY61-A61</f>
        <v>-1.1441847366938873</v>
      </c>
    </row>
    <row r="62" spans="1:110" ht="12.75" customHeight="1">
      <c r="A62" s="27">
        <v>6674</v>
      </c>
      <c r="B62" s="79" t="s">
        <v>206</v>
      </c>
      <c r="C62" s="61" t="s">
        <v>144</v>
      </c>
      <c r="D62" s="81"/>
      <c r="E62" s="64">
        <v>1141</v>
      </c>
      <c r="F62" s="66"/>
      <c r="G62" s="66"/>
      <c r="H62" s="66"/>
      <c r="I62" s="66"/>
      <c r="J62" s="66"/>
      <c r="K62" s="66"/>
      <c r="L62" s="66"/>
      <c r="M62" s="66">
        <v>1226</v>
      </c>
      <c r="N62" s="66"/>
      <c r="O62" s="66"/>
      <c r="P62" s="66"/>
      <c r="Q62" s="66"/>
      <c r="R62" s="66"/>
      <c r="S62" s="66"/>
      <c r="T62" s="66"/>
      <c r="U62" s="66"/>
      <c r="V62" s="66">
        <v>860</v>
      </c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89">
        <v>1161</v>
      </c>
      <c r="AJ62" s="66"/>
      <c r="AK62" s="66"/>
      <c r="AL62" s="66"/>
      <c r="AM62" s="66"/>
      <c r="AN62" s="66"/>
      <c r="AO62" s="66">
        <v>1222</v>
      </c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>
        <f>IF(SUM(D62:CX62)=0,"",SUM(D62:CX62))</f>
        <v>5610</v>
      </c>
      <c r="CZ62" s="67"/>
      <c r="DA62" s="68"/>
      <c r="DB62" s="79" t="s">
        <v>206</v>
      </c>
      <c r="DC62" s="106"/>
      <c r="DD62" s="27">
        <f>VLOOKUP(B64,'listing du mois'!$A$2:$Z$451,23,0)</f>
        <v>6777</v>
      </c>
      <c r="DE62" s="106"/>
      <c r="DF62" s="66"/>
    </row>
    <row r="63" spans="1:110" ht="12.75" customHeight="1">
      <c r="A63" s="27">
        <v>46</v>
      </c>
      <c r="B63" s="82" t="s">
        <v>207</v>
      </c>
      <c r="C63" s="71" t="s">
        <v>146</v>
      </c>
      <c r="D63" s="81"/>
      <c r="E63" s="64">
        <v>8</v>
      </c>
      <c r="F63" s="66"/>
      <c r="G63" s="66"/>
      <c r="H63" s="66"/>
      <c r="I63" s="66"/>
      <c r="J63" s="66"/>
      <c r="K63" s="66"/>
      <c r="L63" s="66"/>
      <c r="M63" s="66">
        <v>8</v>
      </c>
      <c r="N63" s="66"/>
      <c r="O63" s="66"/>
      <c r="P63" s="66"/>
      <c r="Q63" s="66"/>
      <c r="R63" s="66"/>
      <c r="S63" s="66"/>
      <c r="T63" s="66"/>
      <c r="U63" s="66"/>
      <c r="V63" s="66">
        <v>6</v>
      </c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27">
        <v>8</v>
      </c>
      <c r="AJ63" s="66"/>
      <c r="AK63" s="66"/>
      <c r="AL63" s="66"/>
      <c r="AM63" s="66"/>
      <c r="AN63" s="66"/>
      <c r="AO63" s="66">
        <v>8</v>
      </c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>
        <f>IF(SUM(D63:CX63)=0,"",SUM(D63:CX63))</f>
        <v>38</v>
      </c>
      <c r="CZ63" s="27">
        <f>IF(COUNTA(D63:CX63)=0,"",COUNTA(D63:CX63))</f>
        <v>5</v>
      </c>
      <c r="DA63" s="83" t="s">
        <v>208</v>
      </c>
      <c r="DB63" s="82" t="s">
        <v>207</v>
      </c>
      <c r="DC63" s="106"/>
      <c r="DD63" s="27">
        <f>VLOOKUP(B64,'listing du mois'!$A$2:$Z$451,24,0)</f>
        <v>46</v>
      </c>
      <c r="DE63" s="106"/>
      <c r="DF63" s="66"/>
    </row>
    <row r="64" spans="1:110" ht="12.75" customHeight="1">
      <c r="A64" s="73">
        <f>IF(A62="","",A62/A63)</f>
        <v>145.08695652173913</v>
      </c>
      <c r="B64" s="84" t="s">
        <v>209</v>
      </c>
      <c r="C64" s="71" t="s">
        <v>149</v>
      </c>
      <c r="D64" s="75"/>
      <c r="E64" s="75">
        <f>IF(E62="","",E62/E63)</f>
        <v>142.625</v>
      </c>
      <c r="F64" s="75"/>
      <c r="G64" s="75"/>
      <c r="H64" s="75"/>
      <c r="I64" s="75"/>
      <c r="J64" s="75"/>
      <c r="K64" s="75"/>
      <c r="L64" s="75"/>
      <c r="M64" s="75">
        <f>IF(M62="","",M62/M63)</f>
        <v>153.25</v>
      </c>
      <c r="N64" s="75"/>
      <c r="O64" s="75"/>
      <c r="P64" s="75"/>
      <c r="Q64" s="75"/>
      <c r="R64" s="75">
        <f>IF(R62="","",R62/R63)</f>
      </c>
      <c r="S64" s="75">
        <f>IF(S62="","",S62/S63)</f>
      </c>
      <c r="T64" s="75">
        <f>IF(T62="","",T62/T63)</f>
      </c>
      <c r="U64" s="75">
        <f>IF(U62="","",U62/U63)</f>
      </c>
      <c r="V64" s="75">
        <f>IF(V62="","",V62/V63)</f>
        <v>143.33333333333334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3">
        <f>IF(AI62="","",AI62/AI63)</f>
        <v>145.125</v>
      </c>
      <c r="AJ64" s="75"/>
      <c r="AK64" s="75"/>
      <c r="AL64" s="75"/>
      <c r="AM64" s="75"/>
      <c r="AN64" s="75"/>
      <c r="AO64" s="75">
        <f>IF(AO62="","",AO62/AO63)</f>
        <v>152.75</v>
      </c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>
        <f aca="true" t="shared" si="17" ref="BU64:CY64">IF(BU62="","",BU62/BU63)</f>
      </c>
      <c r="BV64" s="75">
        <f t="shared" si="17"/>
      </c>
      <c r="BW64" s="75">
        <f t="shared" si="17"/>
      </c>
      <c r="BX64" s="75">
        <f t="shared" si="17"/>
      </c>
      <c r="BY64" s="75">
        <f t="shared" si="17"/>
      </c>
      <c r="BZ64" s="75">
        <f t="shared" si="17"/>
      </c>
      <c r="CA64" s="75">
        <f t="shared" si="17"/>
      </c>
      <c r="CB64" s="75">
        <f t="shared" si="17"/>
      </c>
      <c r="CC64" s="75">
        <f t="shared" si="17"/>
      </c>
      <c r="CD64" s="75">
        <f t="shared" si="17"/>
      </c>
      <c r="CE64" s="75">
        <f t="shared" si="17"/>
      </c>
      <c r="CF64" s="75">
        <f t="shared" si="17"/>
      </c>
      <c r="CG64" s="75">
        <f t="shared" si="17"/>
      </c>
      <c r="CH64" s="75">
        <f t="shared" si="17"/>
      </c>
      <c r="CI64" s="75">
        <f t="shared" si="17"/>
      </c>
      <c r="CJ64" s="75">
        <f t="shared" si="17"/>
      </c>
      <c r="CK64" s="75">
        <f t="shared" si="17"/>
      </c>
      <c r="CL64" s="75">
        <f t="shared" si="17"/>
      </c>
      <c r="CM64" s="75">
        <f t="shared" si="17"/>
      </c>
      <c r="CN64" s="75">
        <f t="shared" si="17"/>
      </c>
      <c r="CO64" s="75">
        <f t="shared" si="17"/>
      </c>
      <c r="CP64" s="75">
        <f t="shared" si="17"/>
      </c>
      <c r="CQ64" s="75">
        <f t="shared" si="17"/>
      </c>
      <c r="CR64" s="75">
        <f t="shared" si="17"/>
      </c>
      <c r="CS64" s="75">
        <f t="shared" si="17"/>
      </c>
      <c r="CT64" s="75">
        <f t="shared" si="17"/>
      </c>
      <c r="CU64" s="75">
        <f t="shared" si="17"/>
      </c>
      <c r="CV64" s="75">
        <f t="shared" si="17"/>
      </c>
      <c r="CW64" s="75">
        <f t="shared" si="17"/>
      </c>
      <c r="CX64" s="75">
        <f t="shared" si="17"/>
      </c>
      <c r="CY64" s="75">
        <f t="shared" si="17"/>
        <v>147.6315789473684</v>
      </c>
      <c r="CZ64" s="76"/>
      <c r="DB64" s="84" t="s">
        <v>209</v>
      </c>
      <c r="DC64" s="106"/>
      <c r="DD64" s="73">
        <f>IF(DD62="","",DD62/DD63)</f>
        <v>147.32608695652175</v>
      </c>
      <c r="DE64" s="106"/>
      <c r="DF64" s="77">
        <f>CY64-A64</f>
        <v>2.544622425629285</v>
      </c>
    </row>
    <row r="65" spans="1:110" ht="12.75" customHeight="1">
      <c r="A65" s="25">
        <v>460</v>
      </c>
      <c r="B65" s="79" t="s">
        <v>210</v>
      </c>
      <c r="C65" s="61" t="s">
        <v>144</v>
      </c>
      <c r="D65" s="81"/>
      <c r="E65" s="64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89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>
        <f>IF(SUM(D65:CX65)=0,"",SUM(D65:CX65))</f>
      </c>
      <c r="CZ65" s="67"/>
      <c r="DA65" s="68"/>
      <c r="DB65" s="79" t="s">
        <v>210</v>
      </c>
      <c r="DC65" s="106"/>
      <c r="DD65" s="25">
        <f>VLOOKUP(B67,'listing du mois'!$A$2:$Z$451,23,0)</f>
        <v>0</v>
      </c>
      <c r="DE65" s="106"/>
      <c r="DF65" s="66"/>
    </row>
    <row r="66" spans="1:110" ht="12.75" customHeight="1">
      <c r="A66" s="25">
        <v>3</v>
      </c>
      <c r="B66" s="82" t="s">
        <v>166</v>
      </c>
      <c r="C66" s="71" t="s">
        <v>146</v>
      </c>
      <c r="D66" s="81"/>
      <c r="E66" s="64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89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>
        <f>IF(SUM(D66:CX66)=0,"",SUM(D66:CX66))</f>
      </c>
      <c r="CZ66" s="27">
        <f>IF(COUNTA(D66:CX66)=0,"",COUNTA(D66:CX66))</f>
      </c>
      <c r="DB66" s="82" t="s">
        <v>166</v>
      </c>
      <c r="DC66" s="106"/>
      <c r="DD66" s="25">
        <f>VLOOKUP(B67,'listing du mois'!$A$2:$Z$451,24,0)</f>
        <v>0</v>
      </c>
      <c r="DE66" s="106"/>
      <c r="DF66" s="66"/>
    </row>
    <row r="67" spans="1:110" ht="12.75" customHeight="1">
      <c r="A67" s="73">
        <f>IF(A65="","",A65/A66)</f>
        <v>153.33333333333334</v>
      </c>
      <c r="B67" s="84" t="s">
        <v>211</v>
      </c>
      <c r="C67" s="71" t="s">
        <v>149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>
        <f>IF(R65="","",R65/R66)</f>
      </c>
      <c r="S67" s="75">
        <f>IF(S65="","",S65/S66)</f>
      </c>
      <c r="T67" s="75">
        <f>IF(T65="","",T65/T66)</f>
      </c>
      <c r="U67" s="75">
        <f>IF(U65="","",U65/U66)</f>
      </c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>
        <f aca="true" t="shared" si="18" ref="BU67:CY67">IF(BU65="","",BU65/BU66)</f>
      </c>
      <c r="BV67" s="75">
        <f t="shared" si="18"/>
      </c>
      <c r="BW67" s="75">
        <f t="shared" si="18"/>
      </c>
      <c r="BX67" s="75">
        <f t="shared" si="18"/>
      </c>
      <c r="BY67" s="75">
        <f t="shared" si="18"/>
      </c>
      <c r="BZ67" s="75">
        <f t="shared" si="18"/>
      </c>
      <c r="CA67" s="75">
        <f t="shared" si="18"/>
      </c>
      <c r="CB67" s="75">
        <f t="shared" si="18"/>
      </c>
      <c r="CC67" s="75">
        <f t="shared" si="18"/>
      </c>
      <c r="CD67" s="75">
        <f t="shared" si="18"/>
      </c>
      <c r="CE67" s="75">
        <f t="shared" si="18"/>
      </c>
      <c r="CF67" s="75">
        <f t="shared" si="18"/>
      </c>
      <c r="CG67" s="75">
        <f t="shared" si="18"/>
      </c>
      <c r="CH67" s="75">
        <f t="shared" si="18"/>
      </c>
      <c r="CI67" s="75">
        <f t="shared" si="18"/>
      </c>
      <c r="CJ67" s="75">
        <f t="shared" si="18"/>
      </c>
      <c r="CK67" s="75">
        <f t="shared" si="18"/>
      </c>
      <c r="CL67" s="75">
        <f t="shared" si="18"/>
      </c>
      <c r="CM67" s="75">
        <f t="shared" si="18"/>
      </c>
      <c r="CN67" s="75">
        <f t="shared" si="18"/>
      </c>
      <c r="CO67" s="75">
        <f t="shared" si="18"/>
      </c>
      <c r="CP67" s="75">
        <f t="shared" si="18"/>
      </c>
      <c r="CQ67" s="75">
        <f t="shared" si="18"/>
      </c>
      <c r="CR67" s="75">
        <f t="shared" si="18"/>
      </c>
      <c r="CS67" s="75">
        <f t="shared" si="18"/>
      </c>
      <c r="CT67" s="75">
        <f t="shared" si="18"/>
      </c>
      <c r="CU67" s="75">
        <f t="shared" si="18"/>
      </c>
      <c r="CV67" s="75">
        <f t="shared" si="18"/>
      </c>
      <c r="CW67" s="75">
        <f t="shared" si="18"/>
      </c>
      <c r="CX67" s="75">
        <f t="shared" si="18"/>
      </c>
      <c r="CY67" s="75">
        <f t="shared" si="18"/>
      </c>
      <c r="CZ67" s="76"/>
      <c r="DB67" s="84" t="s">
        <v>211</v>
      </c>
      <c r="DC67" s="106"/>
      <c r="DD67" s="73" t="e">
        <f>IF(DD65="","",DD65/DD66)</f>
        <v>#DIV/0!</v>
      </c>
      <c r="DE67" s="106"/>
      <c r="DF67" s="77" t="e">
        <f>CY67-A67</f>
        <v>#VALUE!</v>
      </c>
    </row>
    <row r="68" spans="1:110" ht="12.75" customHeight="1">
      <c r="A68" s="25">
        <v>11453</v>
      </c>
      <c r="B68" s="97" t="s">
        <v>212</v>
      </c>
      <c r="C68" s="61" t="s">
        <v>144</v>
      </c>
      <c r="D68" s="81"/>
      <c r="E68" s="64">
        <v>982</v>
      </c>
      <c r="F68" s="66"/>
      <c r="G68" s="66"/>
      <c r="H68" s="66"/>
      <c r="I68" s="66"/>
      <c r="J68" s="66"/>
      <c r="K68" s="66"/>
      <c r="L68" s="66"/>
      <c r="M68" s="66">
        <v>1033</v>
      </c>
      <c r="N68" s="66"/>
      <c r="O68" s="66">
        <v>588</v>
      </c>
      <c r="P68" s="66"/>
      <c r="Q68" s="66"/>
      <c r="R68" s="66"/>
      <c r="S68" s="66"/>
      <c r="T68" s="66"/>
      <c r="U68" s="66"/>
      <c r="V68" s="66">
        <v>784</v>
      </c>
      <c r="W68" s="66"/>
      <c r="X68" s="66"/>
      <c r="Y68" s="66"/>
      <c r="Z68" s="66"/>
      <c r="AA68" s="66"/>
      <c r="AB68" s="66"/>
      <c r="AC68" s="66">
        <v>432</v>
      </c>
      <c r="AD68" s="66"/>
      <c r="AE68" s="66"/>
      <c r="AF68" s="66"/>
      <c r="AG68" s="66"/>
      <c r="AH68" s="66"/>
      <c r="AI68" s="89">
        <v>1050</v>
      </c>
      <c r="AJ68" s="66"/>
      <c r="AK68" s="66"/>
      <c r="AL68" s="66"/>
      <c r="AM68" s="66"/>
      <c r="AN68" s="66">
        <v>1122</v>
      </c>
      <c r="AO68" s="66">
        <v>1100</v>
      </c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>
        <f>IF(SUM(D68:CX68)=0,"",SUM(D68:CX68))</f>
        <v>7091</v>
      </c>
      <c r="CZ68" s="67"/>
      <c r="DA68" s="68"/>
      <c r="DB68" s="97" t="s">
        <v>212</v>
      </c>
      <c r="DC68" s="106"/>
      <c r="DD68" s="25">
        <f>VLOOKUP(B70,'listing du mois'!$A$2:$Z$451,23,0)</f>
        <v>10456</v>
      </c>
      <c r="DE68" s="106"/>
      <c r="DF68" s="66"/>
    </row>
    <row r="69" spans="1:110" ht="12.75" customHeight="1">
      <c r="A69" s="25">
        <v>85</v>
      </c>
      <c r="B69" s="91" t="s">
        <v>213</v>
      </c>
      <c r="C69" s="71" t="s">
        <v>146</v>
      </c>
      <c r="D69" s="81"/>
      <c r="E69" s="64">
        <v>8</v>
      </c>
      <c r="F69" s="66"/>
      <c r="G69" s="66"/>
      <c r="H69" s="66"/>
      <c r="I69" s="66"/>
      <c r="J69" s="66"/>
      <c r="K69" s="66"/>
      <c r="L69" s="66"/>
      <c r="M69" s="66">
        <v>8</v>
      </c>
      <c r="N69" s="66"/>
      <c r="O69" s="66">
        <v>5</v>
      </c>
      <c r="P69" s="66"/>
      <c r="Q69" s="66"/>
      <c r="R69" s="66"/>
      <c r="S69" s="66"/>
      <c r="T69" s="66"/>
      <c r="U69" s="66"/>
      <c r="V69" s="66">
        <v>6</v>
      </c>
      <c r="W69" s="66"/>
      <c r="X69" s="66"/>
      <c r="Y69" s="66"/>
      <c r="Z69" s="66"/>
      <c r="AA69" s="66"/>
      <c r="AB69" s="66"/>
      <c r="AC69" s="66">
        <v>4</v>
      </c>
      <c r="AD69" s="66"/>
      <c r="AE69" s="66"/>
      <c r="AF69" s="66"/>
      <c r="AG69" s="66"/>
      <c r="AH69" s="66"/>
      <c r="AI69" s="27">
        <v>8</v>
      </c>
      <c r="AJ69" s="66"/>
      <c r="AK69" s="66"/>
      <c r="AL69" s="66"/>
      <c r="AM69" s="66"/>
      <c r="AN69" s="66">
        <v>8</v>
      </c>
      <c r="AO69" s="66">
        <v>8</v>
      </c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>
        <f>IF(SUM(D69:CX69)=0,"",SUM(D69:CX69))</f>
        <v>55</v>
      </c>
      <c r="CZ69" s="27">
        <f>IF(COUNTA(D69:CX69)=0,"",COUNTA(D69:CX69))</f>
        <v>8</v>
      </c>
      <c r="DA69" s="83" t="s">
        <v>214</v>
      </c>
      <c r="DB69" s="91" t="s">
        <v>213</v>
      </c>
      <c r="DC69" s="106"/>
      <c r="DD69" s="25">
        <f>VLOOKUP(B70,'listing du mois'!$A$2:$Z$451,24,0)</f>
        <v>79</v>
      </c>
      <c r="DE69" s="106"/>
      <c r="DF69" s="66"/>
    </row>
    <row r="70" spans="1:110" ht="12.75" customHeight="1">
      <c r="A70" s="73">
        <f>IF(A68="","",A68/A69)</f>
        <v>134.74117647058824</v>
      </c>
      <c r="B70" s="92" t="s">
        <v>215</v>
      </c>
      <c r="C70" s="71" t="s">
        <v>149</v>
      </c>
      <c r="D70" s="75"/>
      <c r="E70" s="75">
        <f>IF(E68="","",E68/E69)</f>
        <v>122.75</v>
      </c>
      <c r="F70" s="75"/>
      <c r="G70" s="75"/>
      <c r="H70" s="75"/>
      <c r="I70" s="75"/>
      <c r="J70" s="75"/>
      <c r="K70" s="75"/>
      <c r="L70" s="75"/>
      <c r="M70" s="75">
        <f>IF(M68="","",M68/M69)</f>
        <v>129.125</v>
      </c>
      <c r="N70" s="75"/>
      <c r="O70" s="75">
        <f>IF(O68="","",O68/O69)</f>
        <v>117.6</v>
      </c>
      <c r="P70" s="75"/>
      <c r="Q70" s="75"/>
      <c r="R70" s="75">
        <f>IF(R68="","",R68/R69)</f>
      </c>
      <c r="S70" s="75">
        <f>IF(S68="","",S68/S69)</f>
      </c>
      <c r="T70" s="75">
        <f>IF(T68="","",T68/T69)</f>
      </c>
      <c r="U70" s="75">
        <f>IF(U68="","",U68/U69)</f>
      </c>
      <c r="V70" s="75">
        <f>IF(V68="","",V68/V69)</f>
        <v>130.66666666666666</v>
      </c>
      <c r="W70" s="75"/>
      <c r="X70" s="75"/>
      <c r="Y70" s="75"/>
      <c r="Z70" s="75"/>
      <c r="AA70" s="75"/>
      <c r="AB70" s="75"/>
      <c r="AC70" s="75">
        <f>AC68/AC69</f>
        <v>108</v>
      </c>
      <c r="AD70" s="75"/>
      <c r="AE70" s="75"/>
      <c r="AF70" s="75"/>
      <c r="AG70" s="75"/>
      <c r="AH70" s="75"/>
      <c r="AI70" s="73">
        <f>IF(AI68="","",AI68/AI69)</f>
        <v>131.25</v>
      </c>
      <c r="AJ70" s="75"/>
      <c r="AK70" s="75"/>
      <c r="AL70" s="75"/>
      <c r="AM70" s="75"/>
      <c r="AN70" s="75">
        <f>IF(AN68="","",AN68/AN69)</f>
        <v>140.25</v>
      </c>
      <c r="AO70" s="75">
        <f>IF(AO68="","",AO68/AO69)</f>
        <v>137.5</v>
      </c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>
        <f aca="true" t="shared" si="19" ref="BU70:CY70">IF(BU68="","",BU68/BU69)</f>
      </c>
      <c r="BV70" s="75">
        <f t="shared" si="19"/>
      </c>
      <c r="BW70" s="75">
        <f t="shared" si="19"/>
      </c>
      <c r="BX70" s="75">
        <f t="shared" si="19"/>
      </c>
      <c r="BY70" s="75">
        <f t="shared" si="19"/>
      </c>
      <c r="BZ70" s="75">
        <f t="shared" si="19"/>
      </c>
      <c r="CA70" s="75">
        <f t="shared" si="19"/>
      </c>
      <c r="CB70" s="75">
        <f t="shared" si="19"/>
      </c>
      <c r="CC70" s="75">
        <f t="shared" si="19"/>
      </c>
      <c r="CD70" s="75">
        <f t="shared" si="19"/>
      </c>
      <c r="CE70" s="75">
        <f t="shared" si="19"/>
      </c>
      <c r="CF70" s="75">
        <f t="shared" si="19"/>
      </c>
      <c r="CG70" s="75">
        <f t="shared" si="19"/>
      </c>
      <c r="CH70" s="75">
        <f t="shared" si="19"/>
      </c>
      <c r="CI70" s="75">
        <f t="shared" si="19"/>
      </c>
      <c r="CJ70" s="75">
        <f t="shared" si="19"/>
      </c>
      <c r="CK70" s="75">
        <f t="shared" si="19"/>
      </c>
      <c r="CL70" s="75">
        <f t="shared" si="19"/>
      </c>
      <c r="CM70" s="75">
        <f t="shared" si="19"/>
      </c>
      <c r="CN70" s="75">
        <f t="shared" si="19"/>
      </c>
      <c r="CO70" s="75">
        <f t="shared" si="19"/>
      </c>
      <c r="CP70" s="75">
        <f t="shared" si="19"/>
      </c>
      <c r="CQ70" s="75">
        <f t="shared" si="19"/>
      </c>
      <c r="CR70" s="75">
        <f t="shared" si="19"/>
      </c>
      <c r="CS70" s="75">
        <f t="shared" si="19"/>
      </c>
      <c r="CT70" s="75">
        <f t="shared" si="19"/>
      </c>
      <c r="CU70" s="75">
        <f t="shared" si="19"/>
      </c>
      <c r="CV70" s="75">
        <f t="shared" si="19"/>
      </c>
      <c r="CW70" s="75">
        <f t="shared" si="19"/>
      </c>
      <c r="CX70" s="75">
        <f t="shared" si="19"/>
      </c>
      <c r="CY70" s="75">
        <f t="shared" si="19"/>
        <v>128.92727272727274</v>
      </c>
      <c r="CZ70" s="76"/>
      <c r="DA70" s="3" t="s">
        <v>162</v>
      </c>
      <c r="DB70" s="92" t="s">
        <v>215</v>
      </c>
      <c r="DC70" s="106"/>
      <c r="DD70" s="73">
        <f>IF(DD68="","",DD68/DD69)</f>
        <v>132.35443037974684</v>
      </c>
      <c r="DE70" s="106"/>
      <c r="DF70" s="77">
        <f>CY70-A70</f>
        <v>-5.813903743315507</v>
      </c>
    </row>
    <row r="71" spans="1:110" ht="12.75" customHeight="1">
      <c r="A71" s="25">
        <v>33242</v>
      </c>
      <c r="B71" s="79" t="s">
        <v>216</v>
      </c>
      <c r="C71" s="61" t="s">
        <v>144</v>
      </c>
      <c r="D71" s="66"/>
      <c r="E71" s="64">
        <v>1118</v>
      </c>
      <c r="F71" s="66"/>
      <c r="G71" s="66">
        <v>1387</v>
      </c>
      <c r="H71" s="66"/>
      <c r="I71" s="66"/>
      <c r="J71" s="66"/>
      <c r="K71" s="66"/>
      <c r="L71" s="66"/>
      <c r="M71" s="66">
        <v>1615</v>
      </c>
      <c r="N71" s="66"/>
      <c r="O71" s="66"/>
      <c r="P71" s="66">
        <f>182+177+122+159+148+144+120</f>
        <v>1052</v>
      </c>
      <c r="Q71" s="66"/>
      <c r="R71" s="66">
        <v>2802</v>
      </c>
      <c r="S71" s="66">
        <v>999</v>
      </c>
      <c r="T71" s="66">
        <v>864</v>
      </c>
      <c r="U71" s="66"/>
      <c r="V71" s="66">
        <v>1061</v>
      </c>
      <c r="W71" s="66"/>
      <c r="X71" s="66">
        <v>1322</v>
      </c>
      <c r="Y71" s="66"/>
      <c r="Z71" s="66"/>
      <c r="AA71" s="66"/>
      <c r="AB71" s="66"/>
      <c r="AC71" s="66"/>
      <c r="AD71" s="66"/>
      <c r="AE71" s="66">
        <v>958</v>
      </c>
      <c r="AF71" s="66"/>
      <c r="AG71" s="66"/>
      <c r="AH71" s="66"/>
      <c r="AI71" s="89">
        <v>1265</v>
      </c>
      <c r="AJ71" s="66"/>
      <c r="AK71" s="66">
        <v>935</v>
      </c>
      <c r="AL71" s="66"/>
      <c r="AM71" s="66"/>
      <c r="AN71" s="66">
        <v>1444</v>
      </c>
      <c r="AO71" s="66"/>
      <c r="AP71" s="66">
        <f>172+162+167+128+158+207+173+164+243+191+194</f>
        <v>1959</v>
      </c>
      <c r="AQ71" s="66"/>
      <c r="AR71" s="66">
        <v>1399</v>
      </c>
      <c r="AS71" s="66">
        <v>3246</v>
      </c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>
        <f>IF(SUM(D71:CX71)=0,"",SUM(D71:CX71))</f>
        <v>23426</v>
      </c>
      <c r="CZ71" s="67"/>
      <c r="DA71" s="68"/>
      <c r="DB71" s="79" t="s">
        <v>216</v>
      </c>
      <c r="DC71" s="106"/>
      <c r="DD71" s="25">
        <f>VLOOKUP(B73,'listing du mois'!$A$2:$Z$451,23,0)</f>
        <v>27637</v>
      </c>
      <c r="DE71" s="106"/>
      <c r="DF71" s="66"/>
    </row>
    <row r="72" spans="1:110" ht="12.75" customHeight="1">
      <c r="A72" s="25">
        <v>187</v>
      </c>
      <c r="B72" s="82" t="s">
        <v>217</v>
      </c>
      <c r="C72" s="71" t="s">
        <v>146</v>
      </c>
      <c r="D72" s="66"/>
      <c r="E72" s="64">
        <v>7</v>
      </c>
      <c r="F72" s="66"/>
      <c r="G72" s="66">
        <v>8</v>
      </c>
      <c r="H72" s="66"/>
      <c r="I72" s="66"/>
      <c r="J72" s="66"/>
      <c r="K72" s="66"/>
      <c r="L72" s="66"/>
      <c r="M72" s="66">
        <v>8</v>
      </c>
      <c r="N72" s="66"/>
      <c r="O72" s="66"/>
      <c r="P72" s="66">
        <v>7</v>
      </c>
      <c r="Q72" s="66"/>
      <c r="R72" s="66">
        <v>15</v>
      </c>
      <c r="S72" s="66">
        <v>6</v>
      </c>
      <c r="T72" s="66">
        <v>6</v>
      </c>
      <c r="U72" s="66"/>
      <c r="V72" s="66">
        <v>6</v>
      </c>
      <c r="W72" s="66"/>
      <c r="X72" s="66">
        <v>8</v>
      </c>
      <c r="Y72" s="66"/>
      <c r="Z72" s="66"/>
      <c r="AA72" s="66"/>
      <c r="AB72" s="66"/>
      <c r="AC72" s="66"/>
      <c r="AD72" s="66"/>
      <c r="AE72" s="66">
        <v>6</v>
      </c>
      <c r="AF72" s="66"/>
      <c r="AG72" s="66"/>
      <c r="AH72" s="66"/>
      <c r="AI72" s="89">
        <v>8</v>
      </c>
      <c r="AJ72" s="66"/>
      <c r="AK72" s="66">
        <v>6</v>
      </c>
      <c r="AL72" s="66"/>
      <c r="AM72" s="66"/>
      <c r="AN72" s="66">
        <v>8</v>
      </c>
      <c r="AO72" s="66"/>
      <c r="AP72" s="66">
        <v>11</v>
      </c>
      <c r="AQ72" s="66"/>
      <c r="AR72" s="66">
        <v>8</v>
      </c>
      <c r="AS72" s="66">
        <v>18</v>
      </c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>
        <f>IF(SUM(D72:CX72)=0,"",SUM(D72:CX72))</f>
        <v>136</v>
      </c>
      <c r="CZ72" s="27">
        <f>IF(COUNTA(D72:CX72)=0,"",COUNTA(D72:CX72))</f>
        <v>16</v>
      </c>
      <c r="DA72" s="98" t="s">
        <v>218</v>
      </c>
      <c r="DB72" s="82" t="s">
        <v>217</v>
      </c>
      <c r="DC72" s="106"/>
      <c r="DD72" s="25">
        <f>VLOOKUP(B73,'listing du mois'!$A$2:$Z$451,24,0)</f>
        <v>161</v>
      </c>
      <c r="DE72" s="106"/>
      <c r="DF72" s="66"/>
    </row>
    <row r="73" spans="1:110" ht="12.75" customHeight="1">
      <c r="A73" s="73">
        <f>IF(A71="","",A71/A72)</f>
        <v>177.76470588235293</v>
      </c>
      <c r="B73" s="84" t="s">
        <v>219</v>
      </c>
      <c r="C73" s="71" t="s">
        <v>149</v>
      </c>
      <c r="D73" s="75"/>
      <c r="E73" s="75">
        <f>IF(E71="","",E71/E72)</f>
        <v>159.71428571428572</v>
      </c>
      <c r="F73" s="75"/>
      <c r="G73" s="75">
        <f>IF(G71="","",G71/G72)</f>
        <v>173.375</v>
      </c>
      <c r="H73" s="75"/>
      <c r="I73" s="75"/>
      <c r="J73" s="75"/>
      <c r="K73" s="75"/>
      <c r="L73" s="75"/>
      <c r="M73" s="107">
        <f>IF(M71="","",M71/M72)</f>
        <v>201.875</v>
      </c>
      <c r="N73" s="107"/>
      <c r="O73" s="107"/>
      <c r="P73" s="75">
        <f>IF(P71="","",P71/P72)</f>
        <v>150.28571428571428</v>
      </c>
      <c r="Q73" s="107"/>
      <c r="R73" s="75">
        <f>IF(R71="","",R71/R72)</f>
        <v>186.8</v>
      </c>
      <c r="S73" s="75">
        <f>IF(S71="","",S71/S72)</f>
        <v>166.5</v>
      </c>
      <c r="T73" s="75">
        <f>IF(T71="","",T71/T72)</f>
        <v>144</v>
      </c>
      <c r="U73" s="75">
        <f>IF(U71="","",U71/U72)</f>
      </c>
      <c r="V73" s="75">
        <f>IF(V71="","",V71/V72)</f>
        <v>176.83333333333334</v>
      </c>
      <c r="W73" s="75"/>
      <c r="X73" s="75">
        <f>IF(X71="","",X71/X72)</f>
        <v>165.25</v>
      </c>
      <c r="Y73" s="75"/>
      <c r="Z73" s="75"/>
      <c r="AA73" s="75"/>
      <c r="AB73" s="75"/>
      <c r="AC73" s="75"/>
      <c r="AD73" s="75"/>
      <c r="AE73" s="75">
        <f>IF(AE71="","",AE71/AE72)</f>
        <v>159.66666666666666</v>
      </c>
      <c r="AF73" s="75"/>
      <c r="AG73" s="75"/>
      <c r="AH73" s="75"/>
      <c r="AI73" s="75">
        <f>IF(AI71="","",AI71/AI72)</f>
        <v>158.125</v>
      </c>
      <c r="AJ73" s="75"/>
      <c r="AK73" s="75">
        <f>IF(AK71="","",AK71/AK72)</f>
        <v>155.83333333333334</v>
      </c>
      <c r="AL73" s="75"/>
      <c r="AM73" s="75"/>
      <c r="AN73" s="75">
        <f>IF(AN71="","",AN71/AN72)</f>
        <v>180.5</v>
      </c>
      <c r="AO73" s="75"/>
      <c r="AP73" s="75">
        <f>IF(AP71="","",AP71/AP72)</f>
        <v>178.0909090909091</v>
      </c>
      <c r="AQ73" s="75"/>
      <c r="AR73" s="75">
        <f>AR71/AR72</f>
        <v>174.875</v>
      </c>
      <c r="AS73" s="75">
        <f>AS71/AS72</f>
        <v>180.33333333333334</v>
      </c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>
        <f aca="true" t="shared" si="20" ref="BU73:CY73">IF(BU71="","",BU71/BU72)</f>
      </c>
      <c r="BV73" s="75">
        <f t="shared" si="20"/>
      </c>
      <c r="BW73" s="75">
        <f t="shared" si="20"/>
      </c>
      <c r="BX73" s="75">
        <f t="shared" si="20"/>
      </c>
      <c r="BY73" s="75">
        <f t="shared" si="20"/>
      </c>
      <c r="BZ73" s="75">
        <f t="shared" si="20"/>
      </c>
      <c r="CA73" s="75">
        <f t="shared" si="20"/>
      </c>
      <c r="CB73" s="75">
        <f t="shared" si="20"/>
      </c>
      <c r="CC73" s="75">
        <f t="shared" si="20"/>
      </c>
      <c r="CD73" s="75">
        <f t="shared" si="20"/>
      </c>
      <c r="CE73" s="75">
        <f t="shared" si="20"/>
      </c>
      <c r="CF73" s="75">
        <f t="shared" si="20"/>
      </c>
      <c r="CG73" s="75">
        <f t="shared" si="20"/>
      </c>
      <c r="CH73" s="75">
        <f t="shared" si="20"/>
      </c>
      <c r="CI73" s="75">
        <f t="shared" si="20"/>
      </c>
      <c r="CJ73" s="75">
        <f t="shared" si="20"/>
      </c>
      <c r="CK73" s="75">
        <f t="shared" si="20"/>
      </c>
      <c r="CL73" s="75">
        <f t="shared" si="20"/>
      </c>
      <c r="CM73" s="75">
        <f t="shared" si="20"/>
      </c>
      <c r="CN73" s="75">
        <f t="shared" si="20"/>
      </c>
      <c r="CO73" s="75">
        <f t="shared" si="20"/>
      </c>
      <c r="CP73" s="75">
        <f t="shared" si="20"/>
      </c>
      <c r="CQ73" s="75">
        <f t="shared" si="20"/>
      </c>
      <c r="CR73" s="75">
        <f t="shared" si="20"/>
      </c>
      <c r="CS73" s="75">
        <f t="shared" si="20"/>
      </c>
      <c r="CT73" s="75">
        <f t="shared" si="20"/>
      </c>
      <c r="CU73" s="75">
        <f t="shared" si="20"/>
      </c>
      <c r="CV73" s="75">
        <f t="shared" si="20"/>
      </c>
      <c r="CW73" s="75">
        <f t="shared" si="20"/>
      </c>
      <c r="CX73" s="75">
        <f t="shared" si="20"/>
      </c>
      <c r="CY73" s="75">
        <f t="shared" si="20"/>
        <v>172.25</v>
      </c>
      <c r="CZ73" s="76"/>
      <c r="DA73" s="98"/>
      <c r="DB73" s="84" t="s">
        <v>219</v>
      </c>
      <c r="DC73" s="106"/>
      <c r="DD73" s="73">
        <f>IF(DD71="","",DD71/DD72)</f>
        <v>171.6583850931677</v>
      </c>
      <c r="DE73" s="106"/>
      <c r="DF73" s="77">
        <f>CY73-A73</f>
        <v>-5.514705882352928</v>
      </c>
    </row>
    <row r="74" spans="1:110" ht="12.75" customHeight="1">
      <c r="A74" s="25">
        <v>8763</v>
      </c>
      <c r="B74" s="79" t="s">
        <v>220</v>
      </c>
      <c r="C74" s="61" t="s">
        <v>144</v>
      </c>
      <c r="D74" s="66"/>
      <c r="E74" s="64"/>
      <c r="F74" s="66"/>
      <c r="G74" s="66">
        <v>1313</v>
      </c>
      <c r="H74" s="66"/>
      <c r="I74" s="66">
        <v>1514</v>
      </c>
      <c r="J74" s="66"/>
      <c r="K74" s="66"/>
      <c r="L74" s="66"/>
      <c r="M74" s="66"/>
      <c r="N74" s="66"/>
      <c r="O74" s="66"/>
      <c r="P74" s="66"/>
      <c r="Q74" s="66"/>
      <c r="R74" s="66">
        <v>2537</v>
      </c>
      <c r="S74" s="66"/>
      <c r="T74" s="66"/>
      <c r="U74" s="66"/>
      <c r="V74" s="66"/>
      <c r="W74" s="66"/>
      <c r="X74" s="66"/>
      <c r="Y74" s="66"/>
      <c r="Z74" s="66"/>
      <c r="AA74" s="66">
        <v>1528</v>
      </c>
      <c r="AB74" s="66"/>
      <c r="AC74" s="66"/>
      <c r="AD74" s="66"/>
      <c r="AE74" s="66"/>
      <c r="AF74" s="66"/>
      <c r="AG74" s="66"/>
      <c r="AH74" s="66"/>
      <c r="AI74" s="89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>
        <v>1401</v>
      </c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>
        <f>IF(SUM(D74:CX74)=0,"",SUM(D74:CX74))</f>
        <v>8293</v>
      </c>
      <c r="CZ74" s="67"/>
      <c r="DA74" s="68"/>
      <c r="DB74" s="79" t="s">
        <v>220</v>
      </c>
      <c r="DC74" s="106"/>
      <c r="DD74" s="25">
        <f>VLOOKUP(B76,'listing du mois'!$A$2:$Z$451,23,0)</f>
        <v>9551</v>
      </c>
      <c r="DE74" s="106"/>
      <c r="DF74" s="66"/>
    </row>
    <row r="75" spans="1:110" ht="12.75" customHeight="1">
      <c r="A75" s="25">
        <v>49</v>
      </c>
      <c r="B75" s="82" t="s">
        <v>221</v>
      </c>
      <c r="C75" s="71" t="s">
        <v>146</v>
      </c>
      <c r="D75" s="66"/>
      <c r="E75" s="64"/>
      <c r="F75" s="66"/>
      <c r="G75" s="66">
        <v>8</v>
      </c>
      <c r="H75" s="66"/>
      <c r="I75" s="66">
        <v>9</v>
      </c>
      <c r="J75" s="66"/>
      <c r="K75" s="66"/>
      <c r="L75" s="66"/>
      <c r="M75" s="66"/>
      <c r="N75" s="66"/>
      <c r="O75" s="66"/>
      <c r="P75" s="66"/>
      <c r="Q75" s="66"/>
      <c r="R75" s="66">
        <v>15</v>
      </c>
      <c r="S75" s="66"/>
      <c r="T75" s="66"/>
      <c r="U75" s="66"/>
      <c r="V75" s="66"/>
      <c r="W75" s="66"/>
      <c r="X75" s="66"/>
      <c r="Y75" s="66"/>
      <c r="Z75" s="66"/>
      <c r="AA75" s="66">
        <v>9</v>
      </c>
      <c r="AB75" s="66"/>
      <c r="AC75" s="66"/>
      <c r="AD75" s="66"/>
      <c r="AE75" s="66"/>
      <c r="AF75" s="66"/>
      <c r="AG75" s="66"/>
      <c r="AH75" s="66"/>
      <c r="AI75" s="27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>
        <v>8</v>
      </c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>
        <f>IF(SUM(D75:CX75)=0,"",SUM(D75:CX75))</f>
        <v>49</v>
      </c>
      <c r="CZ75" s="27">
        <f>IF(COUNTA(D75:CX75)=0,"",COUNTA(D75:CX75))</f>
        <v>5</v>
      </c>
      <c r="DA75" s="99" t="s">
        <v>177</v>
      </c>
      <c r="DB75" s="82" t="s">
        <v>221</v>
      </c>
      <c r="DC75" s="106"/>
      <c r="DD75" s="25">
        <f>VLOOKUP(B76,'listing du mois'!$A$2:$Z$451,24,0)</f>
        <v>55</v>
      </c>
      <c r="DE75" s="106"/>
      <c r="DF75" s="66"/>
    </row>
    <row r="76" spans="1:110" ht="12.75" customHeight="1">
      <c r="A76" s="73">
        <f>IF(A74="","",A74/A75)</f>
        <v>178.83673469387756</v>
      </c>
      <c r="B76" s="84" t="s">
        <v>222</v>
      </c>
      <c r="C76" s="71" t="s">
        <v>149</v>
      </c>
      <c r="D76" s="75"/>
      <c r="E76" s="75"/>
      <c r="F76" s="75"/>
      <c r="G76" s="75">
        <f>IF(G74="","",G74/G75)</f>
        <v>164.125</v>
      </c>
      <c r="H76" s="75"/>
      <c r="I76" s="75">
        <f>IF(I74="","",I74/I75)</f>
        <v>168.22222222222223</v>
      </c>
      <c r="J76" s="75"/>
      <c r="K76" s="75"/>
      <c r="L76" s="75"/>
      <c r="M76" s="75"/>
      <c r="N76" s="75"/>
      <c r="O76" s="75"/>
      <c r="P76" s="75"/>
      <c r="Q76" s="75"/>
      <c r="R76" s="75">
        <f>IF(R74="","",R74/R75)</f>
        <v>169.13333333333333</v>
      </c>
      <c r="S76" s="75">
        <f>IF(S74="","",S74/S75)</f>
      </c>
      <c r="T76" s="75">
        <f>IF(T74="","",T74/T75)</f>
      </c>
      <c r="U76" s="75">
        <f>IF(U74="","",U74/U75)</f>
      </c>
      <c r="V76" s="75"/>
      <c r="W76" s="75"/>
      <c r="X76" s="75"/>
      <c r="Y76" s="75"/>
      <c r="Z76" s="75"/>
      <c r="AA76" s="75">
        <f>AA74/AA75</f>
        <v>169.77777777777777</v>
      </c>
      <c r="AB76" s="75"/>
      <c r="AC76" s="75"/>
      <c r="AD76" s="75"/>
      <c r="AE76" s="75"/>
      <c r="AF76" s="75"/>
      <c r="AG76" s="75"/>
      <c r="AH76" s="75"/>
      <c r="AI76" s="73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>
        <f>AT74/AT75</f>
        <v>175.125</v>
      </c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>
        <f aca="true" t="shared" si="21" ref="BU76:CY76">IF(BU74="","",BU74/BU75)</f>
      </c>
      <c r="BV76" s="75">
        <f t="shared" si="21"/>
      </c>
      <c r="BW76" s="75">
        <f t="shared" si="21"/>
      </c>
      <c r="BX76" s="75">
        <f t="shared" si="21"/>
      </c>
      <c r="BY76" s="75">
        <f t="shared" si="21"/>
      </c>
      <c r="BZ76" s="75">
        <f t="shared" si="21"/>
      </c>
      <c r="CA76" s="75">
        <f t="shared" si="21"/>
      </c>
      <c r="CB76" s="75">
        <f t="shared" si="21"/>
      </c>
      <c r="CC76" s="75">
        <f t="shared" si="21"/>
      </c>
      <c r="CD76" s="75">
        <f t="shared" si="21"/>
      </c>
      <c r="CE76" s="75">
        <f t="shared" si="21"/>
      </c>
      <c r="CF76" s="75">
        <f t="shared" si="21"/>
      </c>
      <c r="CG76" s="75">
        <f t="shared" si="21"/>
      </c>
      <c r="CH76" s="75">
        <f t="shared" si="21"/>
      </c>
      <c r="CI76" s="75">
        <f t="shared" si="21"/>
      </c>
      <c r="CJ76" s="75">
        <f t="shared" si="21"/>
      </c>
      <c r="CK76" s="75">
        <f t="shared" si="21"/>
      </c>
      <c r="CL76" s="75">
        <f t="shared" si="21"/>
      </c>
      <c r="CM76" s="75">
        <f t="shared" si="21"/>
      </c>
      <c r="CN76" s="75">
        <f t="shared" si="21"/>
      </c>
      <c r="CO76" s="75">
        <f t="shared" si="21"/>
      </c>
      <c r="CP76" s="75">
        <f t="shared" si="21"/>
      </c>
      <c r="CQ76" s="75">
        <f t="shared" si="21"/>
      </c>
      <c r="CR76" s="75">
        <f t="shared" si="21"/>
      </c>
      <c r="CS76" s="75">
        <f t="shared" si="21"/>
      </c>
      <c r="CT76" s="75">
        <f t="shared" si="21"/>
      </c>
      <c r="CU76" s="75">
        <f t="shared" si="21"/>
      </c>
      <c r="CV76" s="75">
        <f t="shared" si="21"/>
      </c>
      <c r="CW76" s="75">
        <f t="shared" si="21"/>
      </c>
      <c r="CX76" s="75">
        <f t="shared" si="21"/>
      </c>
      <c r="CY76" s="75">
        <f t="shared" si="21"/>
        <v>169.24489795918367</v>
      </c>
      <c r="CZ76" s="76"/>
      <c r="DA76" s="108"/>
      <c r="DB76" s="84" t="s">
        <v>222</v>
      </c>
      <c r="DC76" s="106"/>
      <c r="DD76" s="73">
        <f>IF(DD74="","",DD74/DD75)</f>
        <v>173.65454545454546</v>
      </c>
      <c r="DE76" s="106"/>
      <c r="DF76" s="77">
        <f>CY76-A76</f>
        <v>-9.591836734693885</v>
      </c>
    </row>
    <row r="77" spans="1:110" ht="12.75" customHeight="1">
      <c r="A77" s="78">
        <v>5777</v>
      </c>
      <c r="B77" s="97" t="s">
        <v>220</v>
      </c>
      <c r="C77" s="61" t="s">
        <v>144</v>
      </c>
      <c r="D77" s="81"/>
      <c r="E77" s="64"/>
      <c r="F77" s="66"/>
      <c r="G77" s="66">
        <v>1325</v>
      </c>
      <c r="H77" s="66">
        <v>1804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>
        <v>1503</v>
      </c>
      <c r="V77" s="66"/>
      <c r="W77" s="66"/>
      <c r="X77" s="66"/>
      <c r="Y77" s="66">
        <v>1528</v>
      </c>
      <c r="Z77" s="66"/>
      <c r="AA77" s="66"/>
      <c r="AB77" s="66"/>
      <c r="AC77" s="66"/>
      <c r="AD77" s="66"/>
      <c r="AE77" s="66"/>
      <c r="AF77" s="66"/>
      <c r="AG77" s="66"/>
      <c r="AH77" s="66"/>
      <c r="AI77" s="89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>
        <f>IF(SUM(D77:CX77)=0,"",SUM(D77:CX77))</f>
        <v>6160</v>
      </c>
      <c r="CZ77" s="67"/>
      <c r="DA77" s="109"/>
      <c r="DB77" s="97" t="s">
        <v>220</v>
      </c>
      <c r="DC77" s="106"/>
      <c r="DD77" s="78">
        <f>VLOOKUP(B79,'listing du mois'!$A$2:$Z$451,23,0)</f>
        <v>7398</v>
      </c>
      <c r="DE77" s="106"/>
      <c r="DF77" s="66"/>
    </row>
    <row r="78" spans="1:110" ht="12.75" customHeight="1">
      <c r="A78" s="78">
        <v>35</v>
      </c>
      <c r="B78" s="91" t="s">
        <v>223</v>
      </c>
      <c r="C78" s="71" t="s">
        <v>146</v>
      </c>
      <c r="D78" s="81"/>
      <c r="E78" s="64"/>
      <c r="F78" s="66"/>
      <c r="G78" s="66">
        <v>8</v>
      </c>
      <c r="H78" s="66">
        <v>11</v>
      </c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>
        <v>8</v>
      </c>
      <c r="V78" s="66"/>
      <c r="W78" s="66"/>
      <c r="X78" s="66"/>
      <c r="Y78" s="66">
        <v>9</v>
      </c>
      <c r="Z78" s="66"/>
      <c r="AA78" s="66"/>
      <c r="AB78" s="66"/>
      <c r="AC78" s="66"/>
      <c r="AD78" s="66"/>
      <c r="AE78" s="66"/>
      <c r="AF78" s="66"/>
      <c r="AG78" s="66"/>
      <c r="AH78" s="66"/>
      <c r="AI78" s="89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>
        <f>IF(SUM(D78:CX78)=0,"",SUM(D78:CX78))</f>
        <v>36</v>
      </c>
      <c r="CZ78" s="27">
        <f>IF(COUNTA(D78:CX78)=0,"",COUNTA(D78:CX78))</f>
        <v>4</v>
      </c>
      <c r="DA78" s="3" t="s">
        <v>224</v>
      </c>
      <c r="DB78" s="91" t="s">
        <v>223</v>
      </c>
      <c r="DC78" s="106"/>
      <c r="DD78" s="78">
        <f>VLOOKUP(B79,'listing du mois'!$A$2:$Z$451,24,0)</f>
        <v>43</v>
      </c>
      <c r="DE78" s="106"/>
      <c r="DF78" s="66"/>
    </row>
    <row r="79" spans="1:110" ht="12.75" customHeight="1">
      <c r="A79" s="73">
        <f>IF(A77="","",A77/A78)</f>
        <v>165.05714285714285</v>
      </c>
      <c r="B79" s="92" t="s">
        <v>225</v>
      </c>
      <c r="C79" s="71" t="s">
        <v>149</v>
      </c>
      <c r="D79" s="75"/>
      <c r="E79" s="75"/>
      <c r="F79" s="75"/>
      <c r="G79" s="75">
        <f>IF(G77="","",G77/G78)</f>
        <v>165.625</v>
      </c>
      <c r="H79" s="75">
        <f>IF(H77="","",H77/H78)</f>
        <v>164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>
        <f>IF(S77="","",S77/S78)</f>
      </c>
      <c r="T79" s="75">
        <f>IF(T77="","",T77/T78)</f>
      </c>
      <c r="U79" s="75">
        <f>IF(U77="","",U77/U78)</f>
        <v>187.875</v>
      </c>
      <c r="V79" s="75"/>
      <c r="W79" s="75"/>
      <c r="X79" s="75"/>
      <c r="Y79" s="75">
        <f>IF(Y77="","",Y77/Y78)</f>
        <v>169.77777777777777</v>
      </c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>
        <f aca="true" t="shared" si="22" ref="BU79:CY79">IF(BU77="","",BU77/BU78)</f>
      </c>
      <c r="BV79" s="75">
        <f t="shared" si="22"/>
      </c>
      <c r="BW79" s="75">
        <f t="shared" si="22"/>
      </c>
      <c r="BX79" s="75">
        <f t="shared" si="22"/>
      </c>
      <c r="BY79" s="75">
        <f t="shared" si="22"/>
      </c>
      <c r="BZ79" s="75">
        <f t="shared" si="22"/>
      </c>
      <c r="CA79" s="75">
        <f t="shared" si="22"/>
      </c>
      <c r="CB79" s="75">
        <f t="shared" si="22"/>
      </c>
      <c r="CC79" s="75">
        <f t="shared" si="22"/>
      </c>
      <c r="CD79" s="75">
        <f t="shared" si="22"/>
      </c>
      <c r="CE79" s="75">
        <f t="shared" si="22"/>
      </c>
      <c r="CF79" s="75">
        <f t="shared" si="22"/>
      </c>
      <c r="CG79" s="75">
        <f t="shared" si="22"/>
      </c>
      <c r="CH79" s="75">
        <f t="shared" si="22"/>
      </c>
      <c r="CI79" s="75">
        <f t="shared" si="22"/>
      </c>
      <c r="CJ79" s="75">
        <f t="shared" si="22"/>
      </c>
      <c r="CK79" s="75">
        <f t="shared" si="22"/>
      </c>
      <c r="CL79" s="75">
        <f t="shared" si="22"/>
      </c>
      <c r="CM79" s="75">
        <f t="shared" si="22"/>
      </c>
      <c r="CN79" s="75">
        <f t="shared" si="22"/>
      </c>
      <c r="CO79" s="75">
        <f t="shared" si="22"/>
      </c>
      <c r="CP79" s="75">
        <f t="shared" si="22"/>
      </c>
      <c r="CQ79" s="75">
        <f t="shared" si="22"/>
      </c>
      <c r="CR79" s="75">
        <f t="shared" si="22"/>
      </c>
      <c r="CS79" s="75">
        <f t="shared" si="22"/>
      </c>
      <c r="CT79" s="75">
        <f t="shared" si="22"/>
      </c>
      <c r="CU79" s="75">
        <f t="shared" si="22"/>
      </c>
      <c r="CV79" s="75">
        <f t="shared" si="22"/>
      </c>
      <c r="CW79" s="75">
        <f t="shared" si="22"/>
      </c>
      <c r="CX79" s="75">
        <f t="shared" si="22"/>
      </c>
      <c r="CY79" s="75">
        <f t="shared" si="22"/>
        <v>171.11111111111111</v>
      </c>
      <c r="CZ79" s="76"/>
      <c r="DB79" s="92" t="s">
        <v>225</v>
      </c>
      <c r="DC79" s="106"/>
      <c r="DD79" s="73">
        <f>IF(DD77="","",DD77/DD78)</f>
        <v>172.04651162790697</v>
      </c>
      <c r="DE79" s="106"/>
      <c r="DF79" s="77">
        <f>CY79-A79</f>
        <v>6.053968253968264</v>
      </c>
    </row>
    <row r="80" spans="1:110" ht="12.75" customHeight="1">
      <c r="A80" s="78">
        <v>2941</v>
      </c>
      <c r="B80" s="110" t="s">
        <v>226</v>
      </c>
      <c r="C80" s="61" t="s">
        <v>144</v>
      </c>
      <c r="D80" s="81"/>
      <c r="E80" s="64"/>
      <c r="F80" s="80"/>
      <c r="G80" s="80"/>
      <c r="H80" s="78"/>
      <c r="I80" s="78"/>
      <c r="J80" s="78"/>
      <c r="K80" s="78"/>
      <c r="L80" s="78"/>
      <c r="M80" s="78"/>
      <c r="N80" s="78"/>
      <c r="O80" s="78"/>
      <c r="P80" s="78"/>
      <c r="Q80" s="78">
        <v>892</v>
      </c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>
        <v>790</v>
      </c>
      <c r="AE80" s="78"/>
      <c r="AF80" s="78"/>
      <c r="AG80" s="78"/>
      <c r="AH80" s="78"/>
      <c r="AI80" s="89"/>
      <c r="AJ80" s="78"/>
      <c r="AK80" s="78"/>
      <c r="AL80" s="78"/>
      <c r="AM80" s="78"/>
      <c r="AN80" s="78"/>
      <c r="AO80" s="78"/>
      <c r="AP80" s="78"/>
      <c r="AQ80" s="78">
        <v>1121</v>
      </c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66">
        <f>IF(SUM(D80:CX80)=0,"",SUM(D80:CX80))</f>
        <v>2803</v>
      </c>
      <c r="CZ80" s="67"/>
      <c r="DB80" s="110" t="s">
        <v>226</v>
      </c>
      <c r="DC80" s="106"/>
      <c r="DD80" s="78">
        <f>VLOOKUP(B82,'listing du mois'!$A$2:$Z$451,23,0)</f>
        <v>1682</v>
      </c>
      <c r="DE80" s="106"/>
      <c r="DF80" s="81"/>
    </row>
    <row r="81" spans="1:110" ht="12.75" customHeight="1">
      <c r="A81" s="78">
        <v>22</v>
      </c>
      <c r="B81" s="111" t="s">
        <v>227</v>
      </c>
      <c r="C81" s="71" t="s">
        <v>146</v>
      </c>
      <c r="D81" s="81"/>
      <c r="E81" s="64"/>
      <c r="F81" s="80"/>
      <c r="G81" s="80"/>
      <c r="H81" s="78"/>
      <c r="I81" s="78"/>
      <c r="J81" s="78"/>
      <c r="K81" s="78"/>
      <c r="L81" s="78"/>
      <c r="M81" s="78"/>
      <c r="N81" s="78"/>
      <c r="O81" s="78"/>
      <c r="P81" s="78"/>
      <c r="Q81" s="78">
        <v>6</v>
      </c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>
        <v>6</v>
      </c>
      <c r="AE81" s="78"/>
      <c r="AF81" s="78"/>
      <c r="AG81" s="78"/>
      <c r="AH81" s="78"/>
      <c r="AI81" s="27"/>
      <c r="AJ81" s="78"/>
      <c r="AK81" s="78"/>
      <c r="AL81" s="78"/>
      <c r="AM81" s="78"/>
      <c r="AN81" s="78"/>
      <c r="AO81" s="78"/>
      <c r="AP81" s="78"/>
      <c r="AQ81" s="78">
        <v>8</v>
      </c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66">
        <f>IF(SUM(D81:CX81)=0,"",SUM(D81:CX81))</f>
        <v>20</v>
      </c>
      <c r="CZ81" s="27">
        <f>IF(COUNTA(D81:CX81)=0,"",COUNTA(D81:CX81))</f>
        <v>3</v>
      </c>
      <c r="DA81" s="3" t="s">
        <v>228</v>
      </c>
      <c r="DB81" s="111" t="s">
        <v>227</v>
      </c>
      <c r="DC81" s="106"/>
      <c r="DD81" s="78">
        <f>VLOOKUP(B82,'listing du mois'!$A$2:$Z$451,24,0)</f>
        <v>12</v>
      </c>
      <c r="DE81" s="106"/>
      <c r="DF81" s="81"/>
    </row>
    <row r="82" spans="1:110" ht="12.75" customHeight="1">
      <c r="A82" s="73">
        <f>IF(A80="","",A80/A81)</f>
        <v>133.6818181818182</v>
      </c>
      <c r="B82" s="112" t="s">
        <v>229</v>
      </c>
      <c r="C82" s="71" t="s">
        <v>149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>
        <f>IF(Q80="","",Q80/Q81)</f>
        <v>148.66666666666666</v>
      </c>
      <c r="R82" s="75">
        <f>IF(R80="","",R80/R81)</f>
      </c>
      <c r="S82" s="75">
        <f>IF(S80="","",S80/S81)</f>
      </c>
      <c r="T82" s="75">
        <f>IF(T80="","",T80/T81)</f>
      </c>
      <c r="U82" s="75">
        <f>IF(U80="","",U80/U81)</f>
      </c>
      <c r="V82" s="75"/>
      <c r="W82" s="75"/>
      <c r="X82" s="75"/>
      <c r="Y82" s="75"/>
      <c r="Z82" s="75"/>
      <c r="AA82" s="75"/>
      <c r="AB82" s="75"/>
      <c r="AC82" s="75"/>
      <c r="AD82" s="75">
        <f>AD80/AD81</f>
        <v>131.66666666666666</v>
      </c>
      <c r="AE82" s="75"/>
      <c r="AF82" s="75"/>
      <c r="AG82" s="75"/>
      <c r="AH82" s="75"/>
      <c r="AI82" s="73"/>
      <c r="AJ82" s="75"/>
      <c r="AK82" s="75"/>
      <c r="AL82" s="75"/>
      <c r="AM82" s="75"/>
      <c r="AN82" s="75"/>
      <c r="AO82" s="75"/>
      <c r="AP82" s="75"/>
      <c r="AQ82" s="75">
        <f>AQ80/AQ81</f>
        <v>140.125</v>
      </c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>
        <f aca="true" t="shared" si="23" ref="BU82:CY82">IF(BU80="","",BU80/BU81)</f>
      </c>
      <c r="BV82" s="75">
        <f t="shared" si="23"/>
      </c>
      <c r="BW82" s="75">
        <f t="shared" si="23"/>
      </c>
      <c r="BX82" s="75">
        <f t="shared" si="23"/>
      </c>
      <c r="BY82" s="75">
        <f t="shared" si="23"/>
      </c>
      <c r="BZ82" s="75">
        <f t="shared" si="23"/>
      </c>
      <c r="CA82" s="75">
        <f t="shared" si="23"/>
      </c>
      <c r="CB82" s="75">
        <f t="shared" si="23"/>
      </c>
      <c r="CC82" s="75">
        <f t="shared" si="23"/>
      </c>
      <c r="CD82" s="75">
        <f t="shared" si="23"/>
      </c>
      <c r="CE82" s="75">
        <f t="shared" si="23"/>
      </c>
      <c r="CF82" s="75">
        <f t="shared" si="23"/>
      </c>
      <c r="CG82" s="75">
        <f t="shared" si="23"/>
      </c>
      <c r="CH82" s="75">
        <f t="shared" si="23"/>
      </c>
      <c r="CI82" s="75">
        <f t="shared" si="23"/>
      </c>
      <c r="CJ82" s="75">
        <f t="shared" si="23"/>
      </c>
      <c r="CK82" s="75">
        <f t="shared" si="23"/>
      </c>
      <c r="CL82" s="75">
        <f t="shared" si="23"/>
      </c>
      <c r="CM82" s="75">
        <f t="shared" si="23"/>
      </c>
      <c r="CN82" s="75">
        <f t="shared" si="23"/>
      </c>
      <c r="CO82" s="75">
        <f t="shared" si="23"/>
      </c>
      <c r="CP82" s="75">
        <f t="shared" si="23"/>
      </c>
      <c r="CQ82" s="75">
        <f t="shared" si="23"/>
      </c>
      <c r="CR82" s="75">
        <f t="shared" si="23"/>
      </c>
      <c r="CS82" s="75">
        <f t="shared" si="23"/>
      </c>
      <c r="CT82" s="75">
        <f t="shared" si="23"/>
      </c>
      <c r="CU82" s="75">
        <f t="shared" si="23"/>
      </c>
      <c r="CV82" s="75">
        <f t="shared" si="23"/>
      </c>
      <c r="CW82" s="75">
        <f t="shared" si="23"/>
      </c>
      <c r="CX82" s="75">
        <f t="shared" si="23"/>
      </c>
      <c r="CY82" s="75">
        <f t="shared" si="23"/>
        <v>140.15</v>
      </c>
      <c r="CZ82" s="76"/>
      <c r="DB82" s="112" t="s">
        <v>229</v>
      </c>
      <c r="DC82" s="106"/>
      <c r="DD82" s="73">
        <f>IF(DD80="","",DD80/DD81)</f>
        <v>140.16666666666666</v>
      </c>
      <c r="DE82" s="106"/>
      <c r="DF82" s="77">
        <f>CY82-A82</f>
        <v>6.468181818181819</v>
      </c>
    </row>
    <row r="83" spans="1:110" ht="12.75" customHeight="1">
      <c r="A83" s="78">
        <v>41759</v>
      </c>
      <c r="B83" s="110" t="s">
        <v>230</v>
      </c>
      <c r="C83" s="61" t="s">
        <v>144</v>
      </c>
      <c r="D83" s="81"/>
      <c r="E83" s="64">
        <v>1275</v>
      </c>
      <c r="F83" s="80"/>
      <c r="G83" s="78">
        <v>1386</v>
      </c>
      <c r="H83" s="78"/>
      <c r="I83" s="78">
        <v>1685</v>
      </c>
      <c r="J83" s="78"/>
      <c r="K83" s="78"/>
      <c r="L83" s="78">
        <v>1387</v>
      </c>
      <c r="M83" s="78"/>
      <c r="N83" s="78"/>
      <c r="O83" s="78"/>
      <c r="P83" s="78"/>
      <c r="Q83" s="78"/>
      <c r="R83" s="78">
        <v>2767</v>
      </c>
      <c r="S83" s="78"/>
      <c r="T83" s="78"/>
      <c r="U83" s="78">
        <v>1546</v>
      </c>
      <c r="V83" s="78">
        <v>1061</v>
      </c>
      <c r="W83" s="78">
        <v>1548</v>
      </c>
      <c r="X83" s="78"/>
      <c r="Y83" s="78"/>
      <c r="Z83" s="78"/>
      <c r="AA83" s="78">
        <v>1585</v>
      </c>
      <c r="AB83" s="78"/>
      <c r="AC83" s="78"/>
      <c r="AD83" s="78"/>
      <c r="AE83" s="78"/>
      <c r="AF83" s="78"/>
      <c r="AG83" s="78"/>
      <c r="AH83" s="78">
        <v>1475</v>
      </c>
      <c r="AI83" s="89"/>
      <c r="AJ83" s="78"/>
      <c r="AK83" s="78"/>
      <c r="AL83" s="78"/>
      <c r="AM83" s="78">
        <v>1336</v>
      </c>
      <c r="AN83" s="78"/>
      <c r="AO83" s="78">
        <v>1448</v>
      </c>
      <c r="AP83" s="78"/>
      <c r="AQ83" s="78"/>
      <c r="AR83" s="78">
        <v>1455</v>
      </c>
      <c r="AS83" s="78"/>
      <c r="AT83" s="78"/>
      <c r="AU83" s="78">
        <v>1375</v>
      </c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66">
        <f>IF(SUM(D83:CX83)=0,"",SUM(D83:CX83))</f>
        <v>21329</v>
      </c>
      <c r="CZ83" s="67"/>
      <c r="DB83" s="110" t="s">
        <v>230</v>
      </c>
      <c r="DC83" s="106"/>
      <c r="DD83" s="78">
        <f>VLOOKUP(B85,'listing du mois'!$A$2:$Z$451,23,0)</f>
        <v>39744</v>
      </c>
      <c r="DE83" s="106"/>
      <c r="DF83" s="81"/>
    </row>
    <row r="84" spans="1:110" ht="12.75" customHeight="1">
      <c r="A84" s="78">
        <v>222</v>
      </c>
      <c r="B84" s="111" t="s">
        <v>155</v>
      </c>
      <c r="C84" s="71" t="s">
        <v>146</v>
      </c>
      <c r="D84" s="81"/>
      <c r="E84" s="64">
        <v>8</v>
      </c>
      <c r="F84" s="80"/>
      <c r="G84" s="78">
        <v>8</v>
      </c>
      <c r="H84" s="78"/>
      <c r="I84" s="78">
        <v>9</v>
      </c>
      <c r="J84" s="78"/>
      <c r="K84" s="78"/>
      <c r="L84" s="78">
        <v>8</v>
      </c>
      <c r="M84" s="78"/>
      <c r="N84" s="78"/>
      <c r="O84" s="78"/>
      <c r="P84" s="78"/>
      <c r="Q84" s="78"/>
      <c r="R84" s="78">
        <v>15</v>
      </c>
      <c r="S84" s="78"/>
      <c r="T84" s="78"/>
      <c r="U84" s="78">
        <v>8</v>
      </c>
      <c r="V84" s="78">
        <v>6</v>
      </c>
      <c r="W84" s="78">
        <v>8</v>
      </c>
      <c r="X84" s="78"/>
      <c r="Y84" s="78"/>
      <c r="Z84" s="78"/>
      <c r="AA84" s="78">
        <v>9</v>
      </c>
      <c r="AB84" s="78"/>
      <c r="AC84" s="78"/>
      <c r="AD84" s="78"/>
      <c r="AE84" s="78"/>
      <c r="AF84" s="78"/>
      <c r="AG84" s="78"/>
      <c r="AH84" s="78">
        <v>8</v>
      </c>
      <c r="AI84" s="89"/>
      <c r="AJ84" s="78"/>
      <c r="AK84" s="78"/>
      <c r="AL84" s="78"/>
      <c r="AM84" s="78">
        <v>8</v>
      </c>
      <c r="AN84" s="78"/>
      <c r="AO84" s="78">
        <v>8</v>
      </c>
      <c r="AP84" s="78"/>
      <c r="AQ84" s="78"/>
      <c r="AR84" s="78">
        <v>8</v>
      </c>
      <c r="AS84" s="78"/>
      <c r="AT84" s="78"/>
      <c r="AU84" s="78">
        <v>8</v>
      </c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66">
        <f>IF(SUM(D84:CX84)=0,"",SUM(D84:CX84))</f>
        <v>119</v>
      </c>
      <c r="CZ84" s="27">
        <f>IF(COUNTA(D84:CX84)=0,"",COUNTA(D84:CX84))</f>
        <v>14</v>
      </c>
      <c r="DA84" s="99" t="s">
        <v>196</v>
      </c>
      <c r="DB84" s="111" t="s">
        <v>155</v>
      </c>
      <c r="DC84" s="106"/>
      <c r="DD84" s="78">
        <f>VLOOKUP(B85,'listing du mois'!$A$2:$Z$451,24,0)</f>
        <v>215</v>
      </c>
      <c r="DE84" s="106"/>
      <c r="DF84" s="81"/>
    </row>
    <row r="85" spans="1:110" ht="12.75" customHeight="1">
      <c r="A85" s="73">
        <f>IF(A83="","",A83/A84)</f>
        <v>188.1036036036036</v>
      </c>
      <c r="B85" s="112" t="s">
        <v>231</v>
      </c>
      <c r="C85" s="71" t="s">
        <v>149</v>
      </c>
      <c r="D85" s="75"/>
      <c r="E85" s="75">
        <f>IF(E83="","",E83/E84)</f>
        <v>159.375</v>
      </c>
      <c r="F85" s="75"/>
      <c r="G85" s="75">
        <f>IF(G83="","",G83/G84)</f>
        <v>173.25</v>
      </c>
      <c r="H85" s="75"/>
      <c r="I85" s="75">
        <f>IF(I83="","",I83/I84)</f>
        <v>187.22222222222223</v>
      </c>
      <c r="J85" s="75"/>
      <c r="K85" s="75"/>
      <c r="L85" s="75">
        <f>IF(L83="","",L83/L84)</f>
        <v>173.375</v>
      </c>
      <c r="M85" s="75"/>
      <c r="N85" s="75"/>
      <c r="O85" s="75"/>
      <c r="P85" s="75"/>
      <c r="Q85" s="75"/>
      <c r="R85" s="75">
        <f aca="true" t="shared" si="24" ref="R85:W85">IF(R83="","",R83/R84)</f>
        <v>184.46666666666667</v>
      </c>
      <c r="S85" s="75">
        <f t="shared" si="24"/>
      </c>
      <c r="T85" s="75">
        <f t="shared" si="24"/>
      </c>
      <c r="U85" s="75">
        <f t="shared" si="24"/>
        <v>193.25</v>
      </c>
      <c r="V85" s="75">
        <f t="shared" si="24"/>
        <v>176.83333333333334</v>
      </c>
      <c r="W85" s="75">
        <f t="shared" si="24"/>
        <v>193.5</v>
      </c>
      <c r="X85" s="75"/>
      <c r="Y85" s="75"/>
      <c r="Z85" s="75"/>
      <c r="AA85" s="75">
        <f>AA83/AA84</f>
        <v>176.11111111111111</v>
      </c>
      <c r="AB85" s="75"/>
      <c r="AC85" s="75"/>
      <c r="AD85" s="75"/>
      <c r="AE85" s="75"/>
      <c r="AF85" s="75"/>
      <c r="AG85" s="75"/>
      <c r="AH85" s="75">
        <f>IF(AH83="","",AH83/AH84)</f>
        <v>184.375</v>
      </c>
      <c r="AI85" s="75"/>
      <c r="AJ85" s="75"/>
      <c r="AK85" s="75"/>
      <c r="AL85" s="75"/>
      <c r="AM85" s="75">
        <f>IF(AM83="","",AM83/AM84)</f>
        <v>167</v>
      </c>
      <c r="AN85" s="75"/>
      <c r="AO85" s="75">
        <f>IF(AO83="","",AO83/AO84)</f>
        <v>181</v>
      </c>
      <c r="AP85" s="75"/>
      <c r="AQ85" s="75"/>
      <c r="AR85" s="75">
        <f>AR83/AR84</f>
        <v>181.875</v>
      </c>
      <c r="AS85" s="75"/>
      <c r="AT85" s="75"/>
      <c r="AU85" s="75">
        <f>AU83/AU84</f>
        <v>171.875</v>
      </c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>
        <f aca="true" t="shared" si="25" ref="BU85:CY85">IF(BU83="","",BU83/BU84)</f>
      </c>
      <c r="BV85" s="75">
        <f t="shared" si="25"/>
      </c>
      <c r="BW85" s="75">
        <f t="shared" si="25"/>
      </c>
      <c r="BX85" s="75">
        <f t="shared" si="25"/>
      </c>
      <c r="BY85" s="75">
        <f t="shared" si="25"/>
      </c>
      <c r="BZ85" s="75">
        <f t="shared" si="25"/>
      </c>
      <c r="CA85" s="75">
        <f t="shared" si="25"/>
      </c>
      <c r="CB85" s="75">
        <f t="shared" si="25"/>
      </c>
      <c r="CC85" s="75">
        <f t="shared" si="25"/>
      </c>
      <c r="CD85" s="75">
        <f t="shared" si="25"/>
      </c>
      <c r="CE85" s="75">
        <f t="shared" si="25"/>
      </c>
      <c r="CF85" s="75">
        <f t="shared" si="25"/>
      </c>
      <c r="CG85" s="75">
        <f t="shared" si="25"/>
      </c>
      <c r="CH85" s="75">
        <f t="shared" si="25"/>
      </c>
      <c r="CI85" s="75">
        <f t="shared" si="25"/>
      </c>
      <c r="CJ85" s="75">
        <f t="shared" si="25"/>
      </c>
      <c r="CK85" s="75">
        <f t="shared" si="25"/>
      </c>
      <c r="CL85" s="75">
        <f t="shared" si="25"/>
      </c>
      <c r="CM85" s="75">
        <f t="shared" si="25"/>
      </c>
      <c r="CN85" s="75">
        <f t="shared" si="25"/>
      </c>
      <c r="CO85" s="75">
        <f t="shared" si="25"/>
      </c>
      <c r="CP85" s="75">
        <f t="shared" si="25"/>
      </c>
      <c r="CQ85" s="75">
        <f t="shared" si="25"/>
      </c>
      <c r="CR85" s="75">
        <f t="shared" si="25"/>
      </c>
      <c r="CS85" s="75">
        <f t="shared" si="25"/>
      </c>
      <c r="CT85" s="75">
        <f t="shared" si="25"/>
      </c>
      <c r="CU85" s="75">
        <f t="shared" si="25"/>
      </c>
      <c r="CV85" s="75">
        <f t="shared" si="25"/>
      </c>
      <c r="CW85" s="75">
        <f t="shared" si="25"/>
      </c>
      <c r="CX85" s="75">
        <f t="shared" si="25"/>
      </c>
      <c r="CY85" s="75">
        <f t="shared" si="25"/>
        <v>179.23529411764707</v>
      </c>
      <c r="CZ85" s="76"/>
      <c r="DB85" s="112" t="s">
        <v>231</v>
      </c>
      <c r="DC85" s="106"/>
      <c r="DD85" s="73">
        <f>IF(DD83="","",DD83/DD84)</f>
        <v>184.85581395348837</v>
      </c>
      <c r="DE85" s="106"/>
      <c r="DF85" s="77">
        <f>CY85-A85</f>
        <v>-8.86830948595653</v>
      </c>
    </row>
    <row r="86" spans="1:110" ht="12.75" customHeight="1">
      <c r="A86" s="25">
        <v>13395</v>
      </c>
      <c r="B86" s="97" t="s">
        <v>232</v>
      </c>
      <c r="C86" s="61" t="s">
        <v>144</v>
      </c>
      <c r="D86" s="66">
        <v>2188</v>
      </c>
      <c r="E86" s="64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>
        <v>1315</v>
      </c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>
        <v>885</v>
      </c>
      <c r="AD86" s="66"/>
      <c r="AE86" s="66"/>
      <c r="AF86" s="66"/>
      <c r="AG86" s="66"/>
      <c r="AH86" s="66"/>
      <c r="AI86" s="89"/>
      <c r="AJ86" s="66"/>
      <c r="AK86" s="66"/>
      <c r="AL86" s="66"/>
      <c r="AM86" s="66"/>
      <c r="AN86" s="66"/>
      <c r="AO86" s="66">
        <v>1251</v>
      </c>
      <c r="AP86" s="66"/>
      <c r="AQ86" s="66"/>
      <c r="AR86" s="66"/>
      <c r="AS86" s="66"/>
      <c r="AT86" s="66"/>
      <c r="AU86" s="66">
        <v>1138</v>
      </c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>
        <f>IF(SUM(D86:CX86)=0,"",SUM(D86:CX86))</f>
        <v>6777</v>
      </c>
      <c r="CZ86" s="67"/>
      <c r="DB86" s="97" t="s">
        <v>232</v>
      </c>
      <c r="DC86" s="106"/>
      <c r="DD86" s="25">
        <f>VLOOKUP(B88,'listing du mois'!$A$2:$Z$451,23,0)</f>
        <v>7123</v>
      </c>
      <c r="DE86" s="106"/>
      <c r="DF86" s="66"/>
    </row>
    <row r="87" spans="1:110" ht="12.75" customHeight="1">
      <c r="A87" s="25">
        <v>90</v>
      </c>
      <c r="B87" s="91" t="s">
        <v>233</v>
      </c>
      <c r="C87" s="71" t="s">
        <v>146</v>
      </c>
      <c r="D87" s="66">
        <v>14</v>
      </c>
      <c r="E87" s="64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>
        <v>9</v>
      </c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>
        <v>6</v>
      </c>
      <c r="AD87" s="66"/>
      <c r="AE87" s="66"/>
      <c r="AF87" s="66"/>
      <c r="AG87" s="66"/>
      <c r="AH87" s="66"/>
      <c r="AI87" s="27"/>
      <c r="AJ87" s="66"/>
      <c r="AK87" s="66"/>
      <c r="AL87" s="66"/>
      <c r="AM87" s="66"/>
      <c r="AN87" s="66"/>
      <c r="AO87" s="66">
        <v>8</v>
      </c>
      <c r="AP87" s="66"/>
      <c r="AQ87" s="66"/>
      <c r="AR87" s="66"/>
      <c r="AS87" s="66"/>
      <c r="AT87" s="66"/>
      <c r="AU87" s="66">
        <v>8</v>
      </c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>
        <f>IF(SUM(D87:CX87)=0,"",SUM(D87:CX87))</f>
        <v>45</v>
      </c>
      <c r="CZ87" s="27">
        <f>IF(COUNTA(D87:CX87)=0,"",COUNTA(D87:CX87))</f>
        <v>5</v>
      </c>
      <c r="DA87" s="99" t="s">
        <v>196</v>
      </c>
      <c r="DB87" s="91" t="s">
        <v>233</v>
      </c>
      <c r="DC87" s="106"/>
      <c r="DD87" s="25">
        <f>VLOOKUP(B88,'listing du mois'!$A$2:$Z$451,24,0)</f>
        <v>48</v>
      </c>
      <c r="DE87" s="106"/>
      <c r="DF87" s="66"/>
    </row>
    <row r="88" spans="1:110" ht="12.75" customHeight="1">
      <c r="A88" s="73">
        <f>IF(A86="","",A86/A87)</f>
        <v>148.83333333333334</v>
      </c>
      <c r="B88" s="92" t="s">
        <v>234</v>
      </c>
      <c r="C88" s="71" t="s">
        <v>149</v>
      </c>
      <c r="D88" s="75">
        <f>IF(D86="","",D86/D87)</f>
        <v>156.28571428571428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>
        <f>IF(R86="","",R86/R87)</f>
        <v>146.11111111111111</v>
      </c>
      <c r="S88" s="75">
        <f>IF(S86="","",S86/S87)</f>
      </c>
      <c r="T88" s="75">
        <f>IF(T86="","",T86/T87)</f>
      </c>
      <c r="U88" s="75">
        <f>IF(U86="","",U86/U87)</f>
      </c>
      <c r="V88" s="75"/>
      <c r="W88" s="75"/>
      <c r="X88" s="75"/>
      <c r="Y88" s="75"/>
      <c r="Z88" s="75"/>
      <c r="AA88" s="75"/>
      <c r="AB88" s="75"/>
      <c r="AC88" s="75">
        <f>AC86/AC87</f>
        <v>147.5</v>
      </c>
      <c r="AD88" s="75"/>
      <c r="AE88" s="75"/>
      <c r="AF88" s="75"/>
      <c r="AG88" s="75"/>
      <c r="AH88" s="75"/>
      <c r="AI88" s="73"/>
      <c r="AJ88" s="75"/>
      <c r="AK88" s="75"/>
      <c r="AL88" s="75"/>
      <c r="AM88" s="75"/>
      <c r="AN88" s="75"/>
      <c r="AO88" s="75">
        <f>IF(AO86="","",AO86/AO87)</f>
        <v>156.375</v>
      </c>
      <c r="AP88" s="75"/>
      <c r="AQ88" s="75"/>
      <c r="AR88" s="75"/>
      <c r="AS88" s="75"/>
      <c r="AT88" s="75"/>
      <c r="AU88" s="75">
        <f>AU86/AU87</f>
        <v>142.25</v>
      </c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>
        <f aca="true" t="shared" si="26" ref="BU88:CY88">IF(BU86="","",BU86/BU87)</f>
      </c>
      <c r="BV88" s="75">
        <f t="shared" si="26"/>
      </c>
      <c r="BW88" s="75">
        <f t="shared" si="26"/>
      </c>
      <c r="BX88" s="75">
        <f t="shared" si="26"/>
      </c>
      <c r="BY88" s="75">
        <f t="shared" si="26"/>
      </c>
      <c r="BZ88" s="75">
        <f t="shared" si="26"/>
      </c>
      <c r="CA88" s="75">
        <f t="shared" si="26"/>
      </c>
      <c r="CB88" s="75">
        <f t="shared" si="26"/>
      </c>
      <c r="CC88" s="75">
        <f t="shared" si="26"/>
      </c>
      <c r="CD88" s="75">
        <f t="shared" si="26"/>
      </c>
      <c r="CE88" s="75">
        <f t="shared" si="26"/>
      </c>
      <c r="CF88" s="75">
        <f t="shared" si="26"/>
      </c>
      <c r="CG88" s="75">
        <f t="shared" si="26"/>
      </c>
      <c r="CH88" s="75">
        <f t="shared" si="26"/>
      </c>
      <c r="CI88" s="75">
        <f t="shared" si="26"/>
      </c>
      <c r="CJ88" s="75">
        <f t="shared" si="26"/>
      </c>
      <c r="CK88" s="75">
        <f t="shared" si="26"/>
      </c>
      <c r="CL88" s="75">
        <f t="shared" si="26"/>
      </c>
      <c r="CM88" s="75">
        <f t="shared" si="26"/>
      </c>
      <c r="CN88" s="75">
        <f t="shared" si="26"/>
      </c>
      <c r="CO88" s="75">
        <f t="shared" si="26"/>
      </c>
      <c r="CP88" s="75">
        <f t="shared" si="26"/>
      </c>
      <c r="CQ88" s="75">
        <f t="shared" si="26"/>
      </c>
      <c r="CR88" s="75">
        <f t="shared" si="26"/>
      </c>
      <c r="CS88" s="75">
        <f t="shared" si="26"/>
      </c>
      <c r="CT88" s="75">
        <f t="shared" si="26"/>
      </c>
      <c r="CU88" s="75">
        <f t="shared" si="26"/>
      </c>
      <c r="CV88" s="75">
        <f t="shared" si="26"/>
      </c>
      <c r="CW88" s="75">
        <f t="shared" si="26"/>
      </c>
      <c r="CX88" s="75">
        <f t="shared" si="26"/>
      </c>
      <c r="CY88" s="75">
        <f t="shared" si="26"/>
        <v>150.6</v>
      </c>
      <c r="CZ88" s="76"/>
      <c r="DA88" s="109"/>
      <c r="DB88" s="92" t="s">
        <v>234</v>
      </c>
      <c r="DC88" s="106"/>
      <c r="DD88" s="73">
        <f>IF(DD86="","",DD86/DD87)</f>
        <v>148.39583333333334</v>
      </c>
      <c r="DE88" s="106"/>
      <c r="DF88" s="77">
        <f>CY88-A88</f>
        <v>1.7666666666666515</v>
      </c>
    </row>
    <row r="89" spans="1:110" ht="12.75" customHeight="1">
      <c r="A89" s="78">
        <v>11406</v>
      </c>
      <c r="B89" s="97" t="s">
        <v>235</v>
      </c>
      <c r="C89" s="61" t="s">
        <v>144</v>
      </c>
      <c r="D89" s="80"/>
      <c r="E89" s="64"/>
      <c r="F89" s="80"/>
      <c r="G89" s="78">
        <v>1276</v>
      </c>
      <c r="H89" s="78"/>
      <c r="I89" s="78"/>
      <c r="J89" s="78">
        <v>1056</v>
      </c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>
        <v>1332</v>
      </c>
      <c r="V89" s="78">
        <v>1044</v>
      </c>
      <c r="W89" s="78"/>
      <c r="X89" s="78"/>
      <c r="Y89" s="78"/>
      <c r="Z89" s="78">
        <v>1173</v>
      </c>
      <c r="AA89" s="78"/>
      <c r="AB89" s="78"/>
      <c r="AC89" s="78"/>
      <c r="AD89" s="78"/>
      <c r="AE89" s="78"/>
      <c r="AF89" s="78"/>
      <c r="AG89" s="78"/>
      <c r="AH89" s="78"/>
      <c r="AI89" s="89"/>
      <c r="AJ89" s="78"/>
      <c r="AK89" s="78"/>
      <c r="AL89" s="78"/>
      <c r="AM89" s="78"/>
      <c r="AN89" s="78"/>
      <c r="AO89" s="78">
        <v>1378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66">
        <f>IF(SUM(D89:CX89)=0,"",SUM(D89:CX89))</f>
        <v>7259</v>
      </c>
      <c r="CZ89" s="67"/>
      <c r="DA89" s="109"/>
      <c r="DB89" s="97" t="s">
        <v>235</v>
      </c>
      <c r="DC89" s="106"/>
      <c r="DD89" s="78">
        <f>VLOOKUP(B91,'listing du mois'!$A$2:$Z$451,23,0)</f>
        <v>10780</v>
      </c>
      <c r="DE89" s="106"/>
      <c r="DF89" s="81"/>
    </row>
    <row r="90" spans="1:110" ht="12.75" customHeight="1">
      <c r="A90" s="78">
        <v>70</v>
      </c>
      <c r="B90" s="91" t="s">
        <v>236</v>
      </c>
      <c r="C90" s="71" t="s">
        <v>146</v>
      </c>
      <c r="D90" s="80"/>
      <c r="E90" s="64"/>
      <c r="F90" s="80"/>
      <c r="G90" s="78">
        <v>8</v>
      </c>
      <c r="H90" s="78"/>
      <c r="I90" s="78"/>
      <c r="J90" s="78">
        <v>7</v>
      </c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>
        <v>8</v>
      </c>
      <c r="V90" s="78">
        <v>6</v>
      </c>
      <c r="W90" s="78"/>
      <c r="X90" s="78"/>
      <c r="Y90" s="78"/>
      <c r="Z90" s="78">
        <v>7</v>
      </c>
      <c r="AA90" s="78"/>
      <c r="AB90" s="78"/>
      <c r="AC90" s="78"/>
      <c r="AD90" s="78"/>
      <c r="AE90" s="78"/>
      <c r="AF90" s="78"/>
      <c r="AG90" s="78"/>
      <c r="AH90" s="78"/>
      <c r="AI90" s="89"/>
      <c r="AJ90" s="78"/>
      <c r="AK90" s="78"/>
      <c r="AL90" s="78"/>
      <c r="AM90" s="78"/>
      <c r="AN90" s="78"/>
      <c r="AO90" s="78">
        <v>8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66">
        <f>IF(SUM(D90:CX90)=0,"",SUM(D90:CX90))</f>
        <v>44</v>
      </c>
      <c r="CZ90" s="27">
        <f>IF(COUNTA(D90:CX90)=0,"",COUNTA(D90:CX90))</f>
        <v>6</v>
      </c>
      <c r="DA90" s="3" t="s">
        <v>237</v>
      </c>
      <c r="DB90" s="91" t="s">
        <v>236</v>
      </c>
      <c r="DC90" s="106"/>
      <c r="DD90" s="78">
        <f>VLOOKUP(B91,'listing du mois'!$A$2:$Z$451,24,0)</f>
        <v>66</v>
      </c>
      <c r="DE90" s="106"/>
      <c r="DF90" s="81"/>
    </row>
    <row r="91" spans="1:110" ht="12.75" customHeight="1">
      <c r="A91" s="73">
        <f>IF(A89="","",A89/A90)</f>
        <v>162.94285714285715</v>
      </c>
      <c r="B91" s="92" t="s">
        <v>238</v>
      </c>
      <c r="C91" s="71" t="s">
        <v>149</v>
      </c>
      <c r="D91" s="75"/>
      <c r="E91" s="75"/>
      <c r="F91" s="75"/>
      <c r="G91" s="75">
        <f>IF(G89="","",G89/G90)</f>
        <v>159.5</v>
      </c>
      <c r="H91" s="75"/>
      <c r="I91" s="75"/>
      <c r="J91" s="75">
        <f>IF(J89="","",J89/J90)</f>
        <v>150.85714285714286</v>
      </c>
      <c r="K91" s="75"/>
      <c r="L91" s="75"/>
      <c r="M91" s="75"/>
      <c r="N91" s="75"/>
      <c r="O91" s="75"/>
      <c r="P91" s="75"/>
      <c r="Q91" s="75"/>
      <c r="R91" s="75">
        <f>IF(R89="","",R89/R90)</f>
      </c>
      <c r="S91" s="75">
        <f>IF(S89="","",S89/S90)</f>
      </c>
      <c r="T91" s="75">
        <f>IF(T89="","",T89/T90)</f>
      </c>
      <c r="U91" s="75">
        <f>IF(U89="","",U89/U90)</f>
        <v>166.5</v>
      </c>
      <c r="V91" s="75">
        <f>IF(V89="","",V89/V90)</f>
        <v>174</v>
      </c>
      <c r="W91" s="75"/>
      <c r="X91" s="75"/>
      <c r="Y91" s="75"/>
      <c r="Z91" s="75">
        <f>IF(Z89="","",Z89/Z90)</f>
        <v>167.57142857142858</v>
      </c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>
        <f>IF(AO89="","",AO89/AO90)</f>
        <v>172.25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>
        <f aca="true" t="shared" si="27" ref="BU91:CY91">IF(BU89="","",BU89/BU90)</f>
      </c>
      <c r="BV91" s="75">
        <f t="shared" si="27"/>
      </c>
      <c r="BW91" s="75">
        <f t="shared" si="27"/>
      </c>
      <c r="BX91" s="75">
        <f t="shared" si="27"/>
      </c>
      <c r="BY91" s="75">
        <f t="shared" si="27"/>
      </c>
      <c r="BZ91" s="75">
        <f t="shared" si="27"/>
      </c>
      <c r="CA91" s="75">
        <f t="shared" si="27"/>
      </c>
      <c r="CB91" s="75">
        <f t="shared" si="27"/>
      </c>
      <c r="CC91" s="75">
        <f t="shared" si="27"/>
      </c>
      <c r="CD91" s="75">
        <f t="shared" si="27"/>
      </c>
      <c r="CE91" s="75">
        <f t="shared" si="27"/>
      </c>
      <c r="CF91" s="75">
        <f t="shared" si="27"/>
      </c>
      <c r="CG91" s="75">
        <f t="shared" si="27"/>
      </c>
      <c r="CH91" s="75">
        <f t="shared" si="27"/>
      </c>
      <c r="CI91" s="75">
        <f t="shared" si="27"/>
      </c>
      <c r="CJ91" s="75">
        <f t="shared" si="27"/>
      </c>
      <c r="CK91" s="75">
        <f t="shared" si="27"/>
      </c>
      <c r="CL91" s="75">
        <f t="shared" si="27"/>
      </c>
      <c r="CM91" s="75">
        <f t="shared" si="27"/>
      </c>
      <c r="CN91" s="75">
        <f t="shared" si="27"/>
      </c>
      <c r="CO91" s="75">
        <f t="shared" si="27"/>
      </c>
      <c r="CP91" s="75">
        <f t="shared" si="27"/>
      </c>
      <c r="CQ91" s="75">
        <f t="shared" si="27"/>
      </c>
      <c r="CR91" s="75">
        <f t="shared" si="27"/>
      </c>
      <c r="CS91" s="75">
        <f t="shared" si="27"/>
      </c>
      <c r="CT91" s="75">
        <f t="shared" si="27"/>
      </c>
      <c r="CU91" s="75">
        <f t="shared" si="27"/>
      </c>
      <c r="CV91" s="75">
        <f t="shared" si="27"/>
      </c>
      <c r="CW91" s="75">
        <f t="shared" si="27"/>
      </c>
      <c r="CX91" s="75">
        <f t="shared" si="27"/>
      </c>
      <c r="CY91" s="75">
        <f t="shared" si="27"/>
        <v>164.97727272727272</v>
      </c>
      <c r="CZ91" s="76"/>
      <c r="DA91" s="109"/>
      <c r="DB91" s="92" t="s">
        <v>238</v>
      </c>
      <c r="DC91" s="106"/>
      <c r="DD91" s="73">
        <f>IF(DD89="","",DD89/DD90)</f>
        <v>163.33333333333334</v>
      </c>
      <c r="DE91" s="106"/>
      <c r="DF91" s="77">
        <f>CY91-A91</f>
        <v>2.0344155844155694</v>
      </c>
    </row>
    <row r="92" spans="1:110" ht="12.75" customHeight="1">
      <c r="A92" s="78">
        <v>5574</v>
      </c>
      <c r="B92" s="79" t="s">
        <v>235</v>
      </c>
      <c r="C92" s="61" t="s">
        <v>144</v>
      </c>
      <c r="D92" s="81"/>
      <c r="E92" s="64">
        <v>1239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>
        <v>1048</v>
      </c>
      <c r="R92" s="66"/>
      <c r="S92" s="66"/>
      <c r="T92" s="66"/>
      <c r="U92" s="66"/>
      <c r="V92" s="66">
        <v>798</v>
      </c>
      <c r="W92" s="66"/>
      <c r="X92" s="66"/>
      <c r="Y92" s="66"/>
      <c r="Z92" s="66"/>
      <c r="AA92" s="66"/>
      <c r="AB92" s="66"/>
      <c r="AC92" s="66"/>
      <c r="AD92" s="66">
        <v>708</v>
      </c>
      <c r="AE92" s="66"/>
      <c r="AF92" s="66"/>
      <c r="AG92" s="66"/>
      <c r="AH92" s="66"/>
      <c r="AI92" s="89"/>
      <c r="AJ92" s="66"/>
      <c r="AK92" s="66"/>
      <c r="AL92" s="66"/>
      <c r="AM92" s="66"/>
      <c r="AN92" s="66"/>
      <c r="AO92" s="66">
        <v>1260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>
        <f>IF(SUM(D92:CX92)=0,"",SUM(D92:CX92))</f>
        <v>5053</v>
      </c>
      <c r="CZ92" s="67"/>
      <c r="DA92" s="68"/>
      <c r="DB92" s="79" t="s">
        <v>235</v>
      </c>
      <c r="DC92" s="106"/>
      <c r="DD92" s="78">
        <f>VLOOKUP(B94,'listing du mois'!$A$2:$Z$451,23,0)</f>
        <v>8929</v>
      </c>
      <c r="DE92" s="106"/>
      <c r="DF92" s="66"/>
    </row>
    <row r="93" spans="1:110" ht="12.75" customHeight="1">
      <c r="A93" s="78">
        <v>36</v>
      </c>
      <c r="B93" s="82" t="s">
        <v>239</v>
      </c>
      <c r="C93" s="71" t="s">
        <v>146</v>
      </c>
      <c r="D93" s="81"/>
      <c r="E93" s="64">
        <v>8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>
        <v>7</v>
      </c>
      <c r="R93" s="66"/>
      <c r="S93" s="66"/>
      <c r="T93" s="66"/>
      <c r="U93" s="66"/>
      <c r="V93" s="66">
        <v>6</v>
      </c>
      <c r="W93" s="66"/>
      <c r="X93" s="66"/>
      <c r="Y93" s="66"/>
      <c r="Z93" s="66"/>
      <c r="AA93" s="66"/>
      <c r="AB93" s="66"/>
      <c r="AC93" s="66"/>
      <c r="AD93" s="66">
        <v>5</v>
      </c>
      <c r="AE93" s="66"/>
      <c r="AF93" s="66"/>
      <c r="AG93" s="66"/>
      <c r="AH93" s="66"/>
      <c r="AI93" s="27"/>
      <c r="AJ93" s="66"/>
      <c r="AK93" s="66"/>
      <c r="AL93" s="66"/>
      <c r="AM93" s="66"/>
      <c r="AN93" s="66"/>
      <c r="AO93" s="66">
        <v>8</v>
      </c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>
        <f>IF(SUM(D93:CX93)=0,"",SUM(D93:CX93))</f>
        <v>34</v>
      </c>
      <c r="CZ93" s="27">
        <f>IF(COUNTA(D93:CX93)=0,"",COUNTA(D93:CX93))</f>
        <v>5</v>
      </c>
      <c r="DA93" s="3" t="s">
        <v>240</v>
      </c>
      <c r="DB93" s="82" t="s">
        <v>239</v>
      </c>
      <c r="DC93" s="106"/>
      <c r="DD93" s="78">
        <f>VLOOKUP(B94,'listing du mois'!$A$2:$Z$451,24,0)</f>
        <v>59</v>
      </c>
      <c r="DE93" s="106"/>
      <c r="DF93" s="66"/>
    </row>
    <row r="94" spans="1:110" ht="12.75" customHeight="1">
      <c r="A94" s="73">
        <f>IF(A92="","",A92/A93)</f>
        <v>154.83333333333334</v>
      </c>
      <c r="B94" s="84" t="s">
        <v>241</v>
      </c>
      <c r="C94" s="71" t="s">
        <v>149</v>
      </c>
      <c r="D94" s="75"/>
      <c r="E94" s="75">
        <f>IF(E92="","",E92/E93)</f>
        <v>154.875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>
        <f aca="true" t="shared" si="28" ref="Q94:V94">IF(Q92="","",Q92/Q93)</f>
        <v>149.71428571428572</v>
      </c>
      <c r="R94" s="75">
        <f t="shared" si="28"/>
      </c>
      <c r="S94" s="75">
        <f t="shared" si="28"/>
      </c>
      <c r="T94" s="75">
        <f t="shared" si="28"/>
      </c>
      <c r="U94" s="75">
        <f t="shared" si="28"/>
      </c>
      <c r="V94" s="75">
        <f t="shared" si="28"/>
        <v>133</v>
      </c>
      <c r="W94" s="75"/>
      <c r="X94" s="75"/>
      <c r="Y94" s="75"/>
      <c r="Z94" s="75"/>
      <c r="AA94" s="75"/>
      <c r="AB94" s="75"/>
      <c r="AC94" s="75"/>
      <c r="AD94" s="75">
        <f>AD92/AD93</f>
        <v>141.6</v>
      </c>
      <c r="AE94" s="75"/>
      <c r="AF94" s="75"/>
      <c r="AG94" s="75"/>
      <c r="AH94" s="75"/>
      <c r="AI94" s="73"/>
      <c r="AJ94" s="75"/>
      <c r="AK94" s="75"/>
      <c r="AL94" s="75"/>
      <c r="AM94" s="75"/>
      <c r="AN94" s="75"/>
      <c r="AO94" s="75">
        <f>IF(AO92="","",AO92/AO93)</f>
        <v>157.5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>
        <f aca="true" t="shared" si="29" ref="BU94:CY94">IF(BU92="","",BU92/BU93)</f>
      </c>
      <c r="BV94" s="75">
        <f t="shared" si="29"/>
      </c>
      <c r="BW94" s="75">
        <f t="shared" si="29"/>
      </c>
      <c r="BX94" s="75">
        <f t="shared" si="29"/>
      </c>
      <c r="BY94" s="75">
        <f t="shared" si="29"/>
      </c>
      <c r="BZ94" s="75">
        <f t="shared" si="29"/>
      </c>
      <c r="CA94" s="75">
        <f t="shared" si="29"/>
      </c>
      <c r="CB94" s="75">
        <f t="shared" si="29"/>
      </c>
      <c r="CC94" s="75">
        <f t="shared" si="29"/>
      </c>
      <c r="CD94" s="75">
        <f t="shared" si="29"/>
      </c>
      <c r="CE94" s="75">
        <f t="shared" si="29"/>
      </c>
      <c r="CF94" s="75">
        <f t="shared" si="29"/>
      </c>
      <c r="CG94" s="75">
        <f t="shared" si="29"/>
      </c>
      <c r="CH94" s="75">
        <f t="shared" si="29"/>
      </c>
      <c r="CI94" s="75">
        <f t="shared" si="29"/>
      </c>
      <c r="CJ94" s="75">
        <f t="shared" si="29"/>
      </c>
      <c r="CK94" s="75">
        <f t="shared" si="29"/>
      </c>
      <c r="CL94" s="75">
        <f t="shared" si="29"/>
      </c>
      <c r="CM94" s="75">
        <f t="shared" si="29"/>
      </c>
      <c r="CN94" s="75">
        <f t="shared" si="29"/>
      </c>
      <c r="CO94" s="75">
        <f t="shared" si="29"/>
      </c>
      <c r="CP94" s="75">
        <f t="shared" si="29"/>
      </c>
      <c r="CQ94" s="75">
        <f t="shared" si="29"/>
      </c>
      <c r="CR94" s="75">
        <f t="shared" si="29"/>
      </c>
      <c r="CS94" s="75">
        <f t="shared" si="29"/>
      </c>
      <c r="CT94" s="75">
        <f t="shared" si="29"/>
      </c>
      <c r="CU94" s="75">
        <f t="shared" si="29"/>
      </c>
      <c r="CV94" s="75">
        <f t="shared" si="29"/>
      </c>
      <c r="CW94" s="75">
        <f t="shared" si="29"/>
      </c>
      <c r="CX94" s="75">
        <f t="shared" si="29"/>
      </c>
      <c r="CY94" s="75">
        <f t="shared" si="29"/>
        <v>148.61764705882354</v>
      </c>
      <c r="CZ94" s="76"/>
      <c r="DA94" s="68"/>
      <c r="DB94" s="84" t="s">
        <v>241</v>
      </c>
      <c r="DC94" s="106"/>
      <c r="DD94" s="73">
        <f>IF(DD92="","",DD92/DD93)</f>
        <v>151.33898305084745</v>
      </c>
      <c r="DE94" s="106"/>
      <c r="DF94" s="77">
        <f>CY94-A94</f>
        <v>-6.215686274509807</v>
      </c>
    </row>
    <row r="95" spans="1:110" ht="12.75" customHeight="1">
      <c r="A95" s="25">
        <v>3097</v>
      </c>
      <c r="B95" s="97" t="s">
        <v>242</v>
      </c>
      <c r="C95" s="61" t="s">
        <v>144</v>
      </c>
      <c r="D95" s="81"/>
      <c r="E95" s="64"/>
      <c r="F95" s="66"/>
      <c r="G95" s="66"/>
      <c r="H95" s="66"/>
      <c r="I95" s="66"/>
      <c r="J95" s="66">
        <v>1082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>
        <v>1132</v>
      </c>
      <c r="AA95" s="66"/>
      <c r="AB95" s="66"/>
      <c r="AC95" s="66"/>
      <c r="AD95" s="66"/>
      <c r="AE95" s="66"/>
      <c r="AF95" s="66"/>
      <c r="AG95" s="66"/>
      <c r="AH95" s="66"/>
      <c r="AI95" s="89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>
        <f>IF(SUM(D95:CX95)=0,"",SUM(D95:CX95))</f>
        <v>2214</v>
      </c>
      <c r="CZ95" s="67"/>
      <c r="DB95" s="97" t="s">
        <v>242</v>
      </c>
      <c r="DC95" s="106"/>
      <c r="DD95" s="25">
        <f>VLOOKUP(B97,'listing du mois'!$A$2:$Z$451,23,0)</f>
        <v>3341</v>
      </c>
      <c r="DE95" s="106"/>
      <c r="DF95" s="66"/>
    </row>
    <row r="96" spans="1:110" ht="12.75" customHeight="1">
      <c r="A96" s="25">
        <v>19</v>
      </c>
      <c r="B96" s="91" t="s">
        <v>243</v>
      </c>
      <c r="C96" s="71" t="s">
        <v>146</v>
      </c>
      <c r="D96" s="81"/>
      <c r="E96" s="64"/>
      <c r="F96" s="66"/>
      <c r="G96" s="66"/>
      <c r="H96" s="66"/>
      <c r="I96" s="66"/>
      <c r="J96" s="66">
        <v>7</v>
      </c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>
        <v>7</v>
      </c>
      <c r="AA96" s="66"/>
      <c r="AB96" s="66"/>
      <c r="AC96" s="66"/>
      <c r="AD96" s="66"/>
      <c r="AE96" s="66"/>
      <c r="AF96" s="66"/>
      <c r="AG96" s="66"/>
      <c r="AH96" s="66"/>
      <c r="AI96" s="89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>
        <f>IF(SUM(D96:CX96)=0,"",SUM(D96:CX96))</f>
        <v>14</v>
      </c>
      <c r="CZ96" s="27">
        <f>IF(COUNTA(D96:CX96)=0,"",COUNTA(D96:CX96))</f>
        <v>2</v>
      </c>
      <c r="DA96" s="3" t="s">
        <v>244</v>
      </c>
      <c r="DB96" s="91" t="s">
        <v>243</v>
      </c>
      <c r="DC96" s="106"/>
      <c r="DD96" s="25">
        <f>VLOOKUP(B97,'listing du mois'!$A$2:$Z$451,24,0)</f>
        <v>21</v>
      </c>
      <c r="DE96" s="106"/>
      <c r="DF96" s="66"/>
    </row>
    <row r="97" spans="1:110" ht="12.75" customHeight="1">
      <c r="A97" s="73">
        <f>IF(A95="","",A95/A96)</f>
        <v>163</v>
      </c>
      <c r="B97" s="92" t="s">
        <v>245</v>
      </c>
      <c r="C97" s="71" t="s">
        <v>149</v>
      </c>
      <c r="D97" s="75"/>
      <c r="E97" s="75"/>
      <c r="F97" s="75"/>
      <c r="G97" s="75"/>
      <c r="H97" s="75"/>
      <c r="I97" s="75"/>
      <c r="J97" s="75">
        <f>IF(J95="","",J95/J96)</f>
        <v>154.57142857142858</v>
      </c>
      <c r="K97" s="75"/>
      <c r="L97" s="75"/>
      <c r="M97" s="75"/>
      <c r="N97" s="75"/>
      <c r="O97" s="75"/>
      <c r="P97" s="75"/>
      <c r="Q97" s="75"/>
      <c r="R97" s="75">
        <f>IF(R95="","",R95/R96)</f>
      </c>
      <c r="S97" s="75">
        <f>IF(S95="","",S95/S96)</f>
      </c>
      <c r="T97" s="75">
        <f>IF(T95="","",T95/T96)</f>
      </c>
      <c r="U97" s="75">
        <f>IF(U95="","",U95/U96)</f>
      </c>
      <c r="V97" s="75"/>
      <c r="W97" s="75"/>
      <c r="X97" s="75"/>
      <c r="Y97" s="75"/>
      <c r="Z97" s="75">
        <f>IF(Z95="","",Z95/Z96)</f>
        <v>161.71428571428572</v>
      </c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>
        <f aca="true" t="shared" si="30" ref="BU97:CY97">IF(BU95="","",BU95/BU96)</f>
      </c>
      <c r="BV97" s="75">
        <f t="shared" si="30"/>
      </c>
      <c r="BW97" s="75">
        <f t="shared" si="30"/>
      </c>
      <c r="BX97" s="75">
        <f t="shared" si="30"/>
      </c>
      <c r="BY97" s="75">
        <f t="shared" si="30"/>
      </c>
      <c r="BZ97" s="75">
        <f t="shared" si="30"/>
      </c>
      <c r="CA97" s="75">
        <f t="shared" si="30"/>
      </c>
      <c r="CB97" s="75">
        <f t="shared" si="30"/>
      </c>
      <c r="CC97" s="75">
        <f t="shared" si="30"/>
      </c>
      <c r="CD97" s="75">
        <f t="shared" si="30"/>
      </c>
      <c r="CE97" s="75">
        <f t="shared" si="30"/>
      </c>
      <c r="CF97" s="75">
        <f t="shared" si="30"/>
      </c>
      <c r="CG97" s="75">
        <f t="shared" si="30"/>
      </c>
      <c r="CH97" s="75">
        <f t="shared" si="30"/>
      </c>
      <c r="CI97" s="75">
        <f t="shared" si="30"/>
      </c>
      <c r="CJ97" s="75">
        <f t="shared" si="30"/>
      </c>
      <c r="CK97" s="75">
        <f t="shared" si="30"/>
      </c>
      <c r="CL97" s="75">
        <f t="shared" si="30"/>
      </c>
      <c r="CM97" s="75">
        <f t="shared" si="30"/>
      </c>
      <c r="CN97" s="75">
        <f t="shared" si="30"/>
      </c>
      <c r="CO97" s="75">
        <f t="shared" si="30"/>
      </c>
      <c r="CP97" s="75">
        <f t="shared" si="30"/>
      </c>
      <c r="CQ97" s="75">
        <f t="shared" si="30"/>
      </c>
      <c r="CR97" s="75">
        <f t="shared" si="30"/>
      </c>
      <c r="CS97" s="75">
        <f t="shared" si="30"/>
      </c>
      <c r="CT97" s="75">
        <f t="shared" si="30"/>
      </c>
      <c r="CU97" s="75">
        <f t="shared" si="30"/>
      </c>
      <c r="CV97" s="75">
        <f t="shared" si="30"/>
      </c>
      <c r="CW97" s="75">
        <f t="shared" si="30"/>
      </c>
      <c r="CX97" s="75">
        <f t="shared" si="30"/>
      </c>
      <c r="CY97" s="75">
        <f t="shared" si="30"/>
        <v>158.14285714285714</v>
      </c>
      <c r="CZ97" s="76"/>
      <c r="DA97" s="68"/>
      <c r="DB97" s="92" t="s">
        <v>245</v>
      </c>
      <c r="DC97" s="106"/>
      <c r="DD97" s="73">
        <f>IF(DD95="","",DD95/DD96)</f>
        <v>159.0952380952381</v>
      </c>
      <c r="DE97" s="106"/>
      <c r="DF97" s="77">
        <f>CY97-A97</f>
        <v>-4.857142857142861</v>
      </c>
    </row>
    <row r="98" spans="1:110" ht="12.75" customHeight="1">
      <c r="A98" s="25">
        <v>1707</v>
      </c>
      <c r="B98" s="79" t="s">
        <v>246</v>
      </c>
      <c r="C98" s="61" t="s">
        <v>144</v>
      </c>
      <c r="D98" s="81"/>
      <c r="E98" s="64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89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>
        <f>IF(SUM(D98:CX98)=0,"",SUM(D98:CX98))</f>
      </c>
      <c r="CZ98" s="67"/>
      <c r="DA98" s="68"/>
      <c r="DB98" s="79" t="s">
        <v>246</v>
      </c>
      <c r="DC98" s="106"/>
      <c r="DD98" s="25">
        <f>VLOOKUP(B100,'listing du mois'!$A$2:$Z$451,23,0)</f>
        <v>1707</v>
      </c>
      <c r="DE98" s="106"/>
      <c r="DF98" s="81"/>
    </row>
    <row r="99" spans="1:110" ht="12.75" customHeight="1">
      <c r="A99" s="27">
        <v>11</v>
      </c>
      <c r="B99" s="82" t="s">
        <v>247</v>
      </c>
      <c r="C99" s="71" t="s">
        <v>146</v>
      </c>
      <c r="D99" s="81"/>
      <c r="E99" s="64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27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>
        <f>IF(SUM(D99:CX99)=0,"",SUM(D99:CX99))</f>
      </c>
      <c r="CZ99" s="27">
        <f>IF(COUNTA(D99:CX99)=0,"",COUNTA(D99:CX99))</f>
      </c>
      <c r="DB99" s="82" t="s">
        <v>247</v>
      </c>
      <c r="DC99" s="106"/>
      <c r="DD99" s="27">
        <f>VLOOKUP(B100,'listing du mois'!$A$2:$Z$451,24,0)</f>
        <v>11</v>
      </c>
      <c r="DE99" s="106"/>
      <c r="DF99" s="66"/>
    </row>
    <row r="100" spans="1:110" ht="12.75" customHeight="1">
      <c r="A100" s="73">
        <f>IF(A98="","",A98/A99)</f>
        <v>155.1818181818182</v>
      </c>
      <c r="B100" s="84" t="s">
        <v>248</v>
      </c>
      <c r="C100" s="71" t="s">
        <v>149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>
        <f>IF(R98="","",R98/R99)</f>
      </c>
      <c r="S100" s="75">
        <f>IF(S98="","",S98/S99)</f>
      </c>
      <c r="T100" s="75">
        <f>IF(T98="","",T98/T99)</f>
      </c>
      <c r="U100" s="75">
        <f>IF(U98="","",U98/U99)</f>
      </c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3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>
        <f aca="true" t="shared" si="31" ref="BU100:CY100">IF(BU98="","",BU98/BU99)</f>
      </c>
      <c r="BV100" s="75">
        <f t="shared" si="31"/>
      </c>
      <c r="BW100" s="75">
        <f t="shared" si="31"/>
      </c>
      <c r="BX100" s="75">
        <f t="shared" si="31"/>
      </c>
      <c r="BY100" s="75">
        <f t="shared" si="31"/>
      </c>
      <c r="BZ100" s="75">
        <f t="shared" si="31"/>
      </c>
      <c r="CA100" s="75">
        <f t="shared" si="31"/>
      </c>
      <c r="CB100" s="75">
        <f t="shared" si="31"/>
      </c>
      <c r="CC100" s="75">
        <f t="shared" si="31"/>
      </c>
      <c r="CD100" s="75">
        <f t="shared" si="31"/>
      </c>
      <c r="CE100" s="75">
        <f t="shared" si="31"/>
      </c>
      <c r="CF100" s="75">
        <f t="shared" si="31"/>
      </c>
      <c r="CG100" s="75">
        <f t="shared" si="31"/>
      </c>
      <c r="CH100" s="75">
        <f t="shared" si="31"/>
      </c>
      <c r="CI100" s="75">
        <f t="shared" si="31"/>
      </c>
      <c r="CJ100" s="75">
        <f t="shared" si="31"/>
      </c>
      <c r="CK100" s="75">
        <f t="shared" si="31"/>
      </c>
      <c r="CL100" s="75">
        <f t="shared" si="31"/>
      </c>
      <c r="CM100" s="75">
        <f t="shared" si="31"/>
      </c>
      <c r="CN100" s="75">
        <f t="shared" si="31"/>
      </c>
      <c r="CO100" s="75">
        <f t="shared" si="31"/>
      </c>
      <c r="CP100" s="75">
        <f t="shared" si="31"/>
      </c>
      <c r="CQ100" s="75">
        <f t="shared" si="31"/>
      </c>
      <c r="CR100" s="75">
        <f t="shared" si="31"/>
      </c>
      <c r="CS100" s="75">
        <f t="shared" si="31"/>
      </c>
      <c r="CT100" s="75">
        <f t="shared" si="31"/>
      </c>
      <c r="CU100" s="75">
        <f t="shared" si="31"/>
      </c>
      <c r="CV100" s="75">
        <f t="shared" si="31"/>
      </c>
      <c r="CW100" s="75">
        <f t="shared" si="31"/>
      </c>
      <c r="CX100" s="75">
        <f t="shared" si="31"/>
      </c>
      <c r="CY100" s="75">
        <f t="shared" si="31"/>
      </c>
      <c r="CZ100" s="76"/>
      <c r="DA100" s="68"/>
      <c r="DB100" s="84" t="s">
        <v>248</v>
      </c>
      <c r="DC100" s="106"/>
      <c r="DD100" s="73">
        <f>IF(DD98="","",DD98/DD99)</f>
        <v>155.1818181818182</v>
      </c>
      <c r="DE100" s="106"/>
      <c r="DF100" s="77" t="e">
        <f>CY100-A100</f>
        <v>#VALUE!</v>
      </c>
    </row>
    <row r="101" spans="1:110" ht="12.75" customHeight="1">
      <c r="A101" s="27">
        <v>8422</v>
      </c>
      <c r="B101" s="97" t="s">
        <v>249</v>
      </c>
      <c r="C101" s="61" t="s">
        <v>144</v>
      </c>
      <c r="D101" s="78"/>
      <c r="E101" s="64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89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>
        <f>IF(SUM(D101:CX101)=0,"",SUM(D101:CX101))</f>
      </c>
      <c r="CZ101" s="67"/>
      <c r="DB101" s="97" t="s">
        <v>249</v>
      </c>
      <c r="DC101" s="106"/>
      <c r="DD101" s="27"/>
      <c r="DE101" s="106"/>
      <c r="DF101" s="66"/>
    </row>
    <row r="102" spans="1:110" ht="12.75" customHeight="1">
      <c r="A102" s="27">
        <v>50</v>
      </c>
      <c r="B102" s="91" t="s">
        <v>250</v>
      </c>
      <c r="C102" s="71" t="s">
        <v>146</v>
      </c>
      <c r="D102" s="66"/>
      <c r="E102" s="64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89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>
        <f>IF(SUM(D102:CX102)=0,"",SUM(D102:CX102))</f>
      </c>
      <c r="CZ102" s="27">
        <f>IF(COUNTA(D102:CX102)=0,"",COUNTA(D102:CX102))</f>
      </c>
      <c r="DB102" s="91" t="s">
        <v>250</v>
      </c>
      <c r="DC102" s="106"/>
      <c r="DD102" s="27"/>
      <c r="DE102" s="106"/>
      <c r="DF102" s="66"/>
    </row>
    <row r="103" spans="1:110" ht="12.75" customHeight="1">
      <c r="A103" s="73">
        <f>IF(A101="","",A101/A102)</f>
        <v>168.44</v>
      </c>
      <c r="B103" s="92" t="s">
        <v>251</v>
      </c>
      <c r="C103" s="71" t="s">
        <v>149</v>
      </c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>
        <f>IF(R101="","",R101/R102)</f>
      </c>
      <c r="S103" s="75">
        <f>IF(S101="","",S101/S102)</f>
      </c>
      <c r="T103" s="75">
        <f>IF(T101="","",T101/T102)</f>
      </c>
      <c r="U103" s="75">
        <f>IF(U101="","",U101/U102)</f>
      </c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>
        <f aca="true" t="shared" si="32" ref="BU103:CY103">IF(BU101="","",BU101/BU102)</f>
      </c>
      <c r="BV103" s="75">
        <f t="shared" si="32"/>
      </c>
      <c r="BW103" s="75">
        <f t="shared" si="32"/>
      </c>
      <c r="BX103" s="75">
        <f t="shared" si="32"/>
      </c>
      <c r="BY103" s="75">
        <f t="shared" si="32"/>
      </c>
      <c r="BZ103" s="75">
        <f t="shared" si="32"/>
      </c>
      <c r="CA103" s="75">
        <f t="shared" si="32"/>
      </c>
      <c r="CB103" s="75">
        <f t="shared" si="32"/>
      </c>
      <c r="CC103" s="75">
        <f t="shared" si="32"/>
      </c>
      <c r="CD103" s="75">
        <f t="shared" si="32"/>
      </c>
      <c r="CE103" s="75">
        <f t="shared" si="32"/>
      </c>
      <c r="CF103" s="75">
        <f t="shared" si="32"/>
      </c>
      <c r="CG103" s="75">
        <f t="shared" si="32"/>
      </c>
      <c r="CH103" s="75">
        <f t="shared" si="32"/>
      </c>
      <c r="CI103" s="75">
        <f t="shared" si="32"/>
      </c>
      <c r="CJ103" s="75">
        <f t="shared" si="32"/>
      </c>
      <c r="CK103" s="75">
        <f t="shared" si="32"/>
      </c>
      <c r="CL103" s="75">
        <f t="shared" si="32"/>
      </c>
      <c r="CM103" s="75">
        <f t="shared" si="32"/>
      </c>
      <c r="CN103" s="75">
        <f t="shared" si="32"/>
      </c>
      <c r="CO103" s="75">
        <f t="shared" si="32"/>
      </c>
      <c r="CP103" s="75">
        <f t="shared" si="32"/>
      </c>
      <c r="CQ103" s="75">
        <f t="shared" si="32"/>
      </c>
      <c r="CR103" s="75">
        <f t="shared" si="32"/>
      </c>
      <c r="CS103" s="75">
        <f t="shared" si="32"/>
      </c>
      <c r="CT103" s="75">
        <f t="shared" si="32"/>
      </c>
      <c r="CU103" s="75">
        <f t="shared" si="32"/>
      </c>
      <c r="CV103" s="75">
        <f t="shared" si="32"/>
      </c>
      <c r="CW103" s="75">
        <f t="shared" si="32"/>
      </c>
      <c r="CX103" s="75">
        <f t="shared" si="32"/>
      </c>
      <c r="CY103" s="75">
        <f t="shared" si="32"/>
      </c>
      <c r="CZ103" s="76"/>
      <c r="DA103" s="68"/>
      <c r="DB103" s="92" t="s">
        <v>251</v>
      </c>
      <c r="DC103" s="106"/>
      <c r="DD103" s="73"/>
      <c r="DE103" s="106"/>
      <c r="DF103" s="77" t="e">
        <f>CY103-A103</f>
        <v>#VALUE!</v>
      </c>
    </row>
    <row r="104" spans="1:110" ht="12.75" customHeight="1">
      <c r="A104" s="78">
        <v>15886</v>
      </c>
      <c r="B104" s="79" t="s">
        <v>252</v>
      </c>
      <c r="C104" s="61" t="s">
        <v>144</v>
      </c>
      <c r="D104" s="66">
        <v>2474</v>
      </c>
      <c r="E104" s="64"/>
      <c r="F104" s="66"/>
      <c r="G104" s="66">
        <v>1607</v>
      </c>
      <c r="H104" s="66"/>
      <c r="I104" s="66"/>
      <c r="J104" s="66"/>
      <c r="K104" s="66"/>
      <c r="L104" s="66">
        <v>1697</v>
      </c>
      <c r="M104" s="66"/>
      <c r="N104" s="66"/>
      <c r="O104" s="66"/>
      <c r="P104" s="66">
        <v>1036</v>
      </c>
      <c r="Q104" s="66"/>
      <c r="R104" s="66"/>
      <c r="S104" s="66"/>
      <c r="T104" s="66"/>
      <c r="U104" s="66">
        <v>1571</v>
      </c>
      <c r="V104" s="66">
        <v>1082</v>
      </c>
      <c r="W104" s="66">
        <v>1556</v>
      </c>
      <c r="X104" s="66"/>
      <c r="Y104" s="66"/>
      <c r="Z104" s="66"/>
      <c r="AA104" s="66"/>
      <c r="AB104" s="66"/>
      <c r="AC104" s="66"/>
      <c r="AD104" s="66"/>
      <c r="AE104" s="66">
        <v>1327</v>
      </c>
      <c r="AF104" s="66"/>
      <c r="AG104" s="66"/>
      <c r="AH104" s="66"/>
      <c r="AI104" s="89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>
        <f>IF(SUM(D104:CX104)=0,"",SUM(D104:CX104))</f>
        <v>12350</v>
      </c>
      <c r="CZ104" s="67"/>
      <c r="DA104" s="109"/>
      <c r="DB104" s="79" t="s">
        <v>252</v>
      </c>
      <c r="DC104" s="106"/>
      <c r="DD104" s="78">
        <f>VLOOKUP(B106,'listing du mois'!$A$2:$Z$451,23,0)</f>
        <v>22337</v>
      </c>
      <c r="DE104" s="106"/>
      <c r="DF104" s="66"/>
    </row>
    <row r="105" spans="1:110" ht="12.75" customHeight="1">
      <c r="A105" s="78">
        <v>82</v>
      </c>
      <c r="B105" s="82" t="s">
        <v>253</v>
      </c>
      <c r="C105" s="71" t="s">
        <v>146</v>
      </c>
      <c r="D105" s="66">
        <v>14</v>
      </c>
      <c r="E105" s="64"/>
      <c r="F105" s="66"/>
      <c r="G105" s="66">
        <v>8</v>
      </c>
      <c r="H105" s="66"/>
      <c r="I105" s="66"/>
      <c r="J105" s="66"/>
      <c r="K105" s="66"/>
      <c r="L105" s="66">
        <v>8</v>
      </c>
      <c r="M105" s="66"/>
      <c r="N105" s="66"/>
      <c r="O105" s="66"/>
      <c r="P105" s="66">
        <v>7</v>
      </c>
      <c r="Q105" s="66"/>
      <c r="R105" s="66"/>
      <c r="S105" s="66"/>
      <c r="T105" s="66"/>
      <c r="U105" s="66">
        <v>8</v>
      </c>
      <c r="V105" s="66">
        <v>6</v>
      </c>
      <c r="W105" s="66">
        <v>8</v>
      </c>
      <c r="X105" s="66"/>
      <c r="Y105" s="66"/>
      <c r="Z105" s="66"/>
      <c r="AA105" s="66"/>
      <c r="AB105" s="66"/>
      <c r="AC105" s="66"/>
      <c r="AD105" s="66"/>
      <c r="AE105" s="66">
        <v>7</v>
      </c>
      <c r="AF105" s="66"/>
      <c r="AG105" s="66"/>
      <c r="AH105" s="66"/>
      <c r="AI105" s="27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>
        <f>IF(SUM(D105:CX105)=0,"",SUM(D105:CX105))</f>
        <v>66</v>
      </c>
      <c r="CZ105" s="27">
        <f>IF(COUNTA(D105:CX105)=0,"",COUNTA(D105:CX105))</f>
        <v>8</v>
      </c>
      <c r="DA105" s="3" t="s">
        <v>254</v>
      </c>
      <c r="DB105" s="82" t="s">
        <v>253</v>
      </c>
      <c r="DC105" s="106"/>
      <c r="DD105" s="78">
        <f>VLOOKUP(B106,'listing du mois'!$A$2:$Z$451,24,0)</f>
        <v>117</v>
      </c>
      <c r="DE105" s="106"/>
      <c r="DF105" s="66"/>
    </row>
    <row r="106" spans="1:110" ht="12.75" customHeight="1">
      <c r="A106" s="73">
        <f>IF(A104="","",A104/A105)</f>
        <v>193.73170731707316</v>
      </c>
      <c r="B106" s="84" t="s">
        <v>255</v>
      </c>
      <c r="C106" s="71" t="s">
        <v>149</v>
      </c>
      <c r="D106" s="75">
        <f>IF(D104="","",D104/D105)</f>
        <v>176.71428571428572</v>
      </c>
      <c r="E106" s="75"/>
      <c r="F106" s="75"/>
      <c r="G106" s="107">
        <f>IF(G104="","",G104/G105)</f>
        <v>200.875</v>
      </c>
      <c r="H106" s="75"/>
      <c r="I106" s="75"/>
      <c r="J106" s="75"/>
      <c r="K106" s="75"/>
      <c r="L106" s="107">
        <f>IF(L104="","",L104/L105)</f>
        <v>212.125</v>
      </c>
      <c r="M106" s="75"/>
      <c r="N106" s="75"/>
      <c r="O106" s="75"/>
      <c r="P106" s="75">
        <f>IF(P104="","",P104/P105)</f>
        <v>148</v>
      </c>
      <c r="Q106" s="75"/>
      <c r="R106" s="75">
        <f aca="true" t="shared" si="33" ref="R106:W106">IF(R104="","",R104/R105)</f>
      </c>
      <c r="S106" s="75">
        <f t="shared" si="33"/>
      </c>
      <c r="T106" s="75">
        <f t="shared" si="33"/>
      </c>
      <c r="U106" s="75">
        <f t="shared" si="33"/>
        <v>196.375</v>
      </c>
      <c r="V106" s="75">
        <f t="shared" si="33"/>
        <v>180.33333333333334</v>
      </c>
      <c r="W106" s="75">
        <f t="shared" si="33"/>
        <v>194.5</v>
      </c>
      <c r="X106" s="75"/>
      <c r="Y106" s="75"/>
      <c r="Z106" s="75"/>
      <c r="AA106" s="75"/>
      <c r="AB106" s="75"/>
      <c r="AC106" s="75"/>
      <c r="AD106" s="75"/>
      <c r="AE106" s="75">
        <f>IF(AE104="","",AE104/AE105)</f>
        <v>189.57142857142858</v>
      </c>
      <c r="AF106" s="75"/>
      <c r="AG106" s="75"/>
      <c r="AH106" s="75"/>
      <c r="AI106" s="73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>
        <f aca="true" t="shared" si="34" ref="BU106:CY106">IF(BU104="","",BU104/BU105)</f>
      </c>
      <c r="BV106" s="75">
        <f t="shared" si="34"/>
      </c>
      <c r="BW106" s="75">
        <f t="shared" si="34"/>
      </c>
      <c r="BX106" s="75">
        <f t="shared" si="34"/>
      </c>
      <c r="BY106" s="75">
        <f t="shared" si="34"/>
      </c>
      <c r="BZ106" s="75">
        <f t="shared" si="34"/>
      </c>
      <c r="CA106" s="75">
        <f t="shared" si="34"/>
      </c>
      <c r="CB106" s="75">
        <f t="shared" si="34"/>
      </c>
      <c r="CC106" s="75">
        <f t="shared" si="34"/>
      </c>
      <c r="CD106" s="75">
        <f t="shared" si="34"/>
      </c>
      <c r="CE106" s="75">
        <f t="shared" si="34"/>
      </c>
      <c r="CF106" s="75">
        <f t="shared" si="34"/>
      </c>
      <c r="CG106" s="75">
        <f t="shared" si="34"/>
      </c>
      <c r="CH106" s="75">
        <f t="shared" si="34"/>
      </c>
      <c r="CI106" s="75">
        <f t="shared" si="34"/>
      </c>
      <c r="CJ106" s="75">
        <f t="shared" si="34"/>
      </c>
      <c r="CK106" s="75">
        <f t="shared" si="34"/>
      </c>
      <c r="CL106" s="75">
        <f t="shared" si="34"/>
      </c>
      <c r="CM106" s="75">
        <f t="shared" si="34"/>
      </c>
      <c r="CN106" s="75">
        <f t="shared" si="34"/>
      </c>
      <c r="CO106" s="75">
        <f t="shared" si="34"/>
      </c>
      <c r="CP106" s="75">
        <f t="shared" si="34"/>
      </c>
      <c r="CQ106" s="75">
        <f t="shared" si="34"/>
      </c>
      <c r="CR106" s="75">
        <f t="shared" si="34"/>
      </c>
      <c r="CS106" s="75">
        <f t="shared" si="34"/>
      </c>
      <c r="CT106" s="75">
        <f t="shared" si="34"/>
      </c>
      <c r="CU106" s="75">
        <f t="shared" si="34"/>
      </c>
      <c r="CV106" s="75">
        <f t="shared" si="34"/>
      </c>
      <c r="CW106" s="75">
        <f t="shared" si="34"/>
      </c>
      <c r="CX106" s="75">
        <f t="shared" si="34"/>
      </c>
      <c r="CY106" s="75">
        <f t="shared" si="34"/>
        <v>187.12121212121212</v>
      </c>
      <c r="CZ106" s="76"/>
      <c r="DA106" s="113"/>
      <c r="DB106" s="84" t="s">
        <v>255</v>
      </c>
      <c r="DC106" s="106"/>
      <c r="DD106" s="73">
        <f>IF(DD104="","",DD104/DD105)</f>
        <v>190.9145299145299</v>
      </c>
      <c r="DE106" s="106"/>
      <c r="DF106" s="77">
        <f>CY106-A106</f>
        <v>-6.610495195861034</v>
      </c>
    </row>
    <row r="107" spans="1:110" ht="12.75" customHeight="1">
      <c r="A107" s="25">
        <v>18935</v>
      </c>
      <c r="B107" s="97" t="s">
        <v>252</v>
      </c>
      <c r="C107" s="61" t="s">
        <v>144</v>
      </c>
      <c r="D107" s="66">
        <v>2265</v>
      </c>
      <c r="E107" s="64"/>
      <c r="F107" s="66"/>
      <c r="G107" s="66"/>
      <c r="H107" s="66">
        <v>1303</v>
      </c>
      <c r="I107" s="66"/>
      <c r="J107" s="66"/>
      <c r="K107" s="66"/>
      <c r="L107" s="66">
        <v>1422</v>
      </c>
      <c r="M107" s="66"/>
      <c r="N107" s="66"/>
      <c r="O107" s="66"/>
      <c r="P107" s="66"/>
      <c r="Q107" s="66"/>
      <c r="R107" s="66">
        <v>2649</v>
      </c>
      <c r="S107" s="66"/>
      <c r="T107" s="66"/>
      <c r="U107" s="66"/>
      <c r="V107" s="66">
        <v>1070</v>
      </c>
      <c r="W107" s="66">
        <v>1250</v>
      </c>
      <c r="X107" s="66"/>
      <c r="Y107" s="66">
        <v>1664</v>
      </c>
      <c r="Z107" s="66"/>
      <c r="AA107" s="66"/>
      <c r="AB107" s="66"/>
      <c r="AC107" s="66"/>
      <c r="AD107" s="66"/>
      <c r="AE107" s="66"/>
      <c r="AF107" s="66"/>
      <c r="AG107" s="66">
        <v>1449</v>
      </c>
      <c r="AH107" s="66"/>
      <c r="AI107" s="89"/>
      <c r="AJ107" s="66"/>
      <c r="AK107" s="66"/>
      <c r="AL107" s="66">
        <v>1301</v>
      </c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>
        <f>IF(SUM(D107:CX107)=0,"",SUM(D107:CX107))</f>
        <v>14373</v>
      </c>
      <c r="CZ107" s="67"/>
      <c r="DB107" s="97" t="s">
        <v>252</v>
      </c>
      <c r="DC107" s="106"/>
      <c r="DD107" s="25">
        <f>VLOOKUP(B109,'listing du mois'!$A$2:$Z$451,23,0)</f>
        <v>26006</v>
      </c>
      <c r="DE107" s="106"/>
      <c r="DF107" s="66"/>
    </row>
    <row r="108" spans="1:110" ht="12.75" customHeight="1">
      <c r="A108" s="25">
        <v>109</v>
      </c>
      <c r="B108" s="91" t="s">
        <v>256</v>
      </c>
      <c r="C108" s="71" t="s">
        <v>146</v>
      </c>
      <c r="D108" s="66">
        <v>14</v>
      </c>
      <c r="E108" s="64"/>
      <c r="F108" s="66"/>
      <c r="G108" s="66"/>
      <c r="H108" s="66">
        <v>8</v>
      </c>
      <c r="I108" s="66"/>
      <c r="J108" s="66"/>
      <c r="K108" s="66"/>
      <c r="L108" s="66">
        <v>8</v>
      </c>
      <c r="M108" s="66"/>
      <c r="N108" s="66"/>
      <c r="O108" s="66"/>
      <c r="P108" s="66"/>
      <c r="Q108" s="66"/>
      <c r="R108" s="66">
        <v>15</v>
      </c>
      <c r="S108" s="66"/>
      <c r="T108" s="66"/>
      <c r="U108" s="66"/>
      <c r="V108" s="66">
        <v>6</v>
      </c>
      <c r="W108" s="66">
        <v>8</v>
      </c>
      <c r="X108" s="66"/>
      <c r="Y108" s="66">
        <v>10</v>
      </c>
      <c r="Z108" s="66"/>
      <c r="AA108" s="66"/>
      <c r="AB108" s="66"/>
      <c r="AC108" s="66"/>
      <c r="AD108" s="66"/>
      <c r="AE108" s="66"/>
      <c r="AF108" s="66"/>
      <c r="AG108" s="66">
        <v>8</v>
      </c>
      <c r="AH108" s="66"/>
      <c r="AI108" s="89"/>
      <c r="AJ108" s="66"/>
      <c r="AK108" s="66"/>
      <c r="AL108" s="66">
        <v>8</v>
      </c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>
        <f>IF(SUM(D108:CX108)=0,"",SUM(D108:CX108))</f>
        <v>85</v>
      </c>
      <c r="CZ108" s="27">
        <f>IF(COUNTA(D108:CX108)=0,"",COUNTA(D108:CX108))</f>
        <v>9</v>
      </c>
      <c r="DA108" s="3" t="s">
        <v>257</v>
      </c>
      <c r="DB108" s="91" t="s">
        <v>256</v>
      </c>
      <c r="DC108" s="106"/>
      <c r="DD108" s="25">
        <f>VLOOKUP(B109,'listing du mois'!$A$2:$Z$451,24,0)</f>
        <v>152</v>
      </c>
      <c r="DE108" s="106"/>
      <c r="DF108" s="66"/>
    </row>
    <row r="109" spans="1:110" ht="12.75" customHeight="1">
      <c r="A109" s="73">
        <f>IF(A107="","",A107/A108)</f>
        <v>173.71559633027522</v>
      </c>
      <c r="B109" s="92" t="s">
        <v>258</v>
      </c>
      <c r="C109" s="71" t="s">
        <v>149</v>
      </c>
      <c r="D109" s="75">
        <f>IF(D107="","",D107/D108)</f>
        <v>161.78571428571428</v>
      </c>
      <c r="E109" s="75"/>
      <c r="F109" s="75"/>
      <c r="G109" s="75"/>
      <c r="H109" s="75">
        <f>IF(H107="","",H107/H108)</f>
        <v>162.875</v>
      </c>
      <c r="I109" s="75"/>
      <c r="J109" s="75"/>
      <c r="K109" s="75"/>
      <c r="L109" s="75">
        <f>IF(L107="","",L107/L108)</f>
        <v>177.75</v>
      </c>
      <c r="M109" s="75"/>
      <c r="N109" s="75"/>
      <c r="O109" s="75"/>
      <c r="P109" s="75"/>
      <c r="Q109" s="75"/>
      <c r="R109" s="75">
        <f aca="true" t="shared" si="35" ref="R109:W109">IF(R107="","",R107/R108)</f>
        <v>176.6</v>
      </c>
      <c r="S109" s="75">
        <f t="shared" si="35"/>
      </c>
      <c r="T109" s="75">
        <f t="shared" si="35"/>
      </c>
      <c r="U109" s="75">
        <f t="shared" si="35"/>
      </c>
      <c r="V109" s="75">
        <f t="shared" si="35"/>
        <v>178.33333333333334</v>
      </c>
      <c r="W109" s="75">
        <f t="shared" si="35"/>
        <v>156.25</v>
      </c>
      <c r="X109" s="75"/>
      <c r="Y109" s="75">
        <f>IF(Y107="","",Y107/Y108)</f>
        <v>166.4</v>
      </c>
      <c r="Z109" s="75"/>
      <c r="AA109" s="75"/>
      <c r="AB109" s="75"/>
      <c r="AC109" s="75"/>
      <c r="AD109" s="75"/>
      <c r="AE109" s="75"/>
      <c r="AF109" s="75"/>
      <c r="AG109" s="75">
        <f>IF(AG107="","",AG107/AG108)</f>
        <v>181.125</v>
      </c>
      <c r="AH109" s="75"/>
      <c r="AI109" s="75"/>
      <c r="AJ109" s="75"/>
      <c r="AK109" s="75"/>
      <c r="AL109" s="75">
        <f>IF(AL107="","",AL107/AL108)</f>
        <v>162.625</v>
      </c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>
        <f aca="true" t="shared" si="36" ref="BU109:CY109">IF(BU107="","",BU107/BU108)</f>
      </c>
      <c r="BV109" s="75">
        <f t="shared" si="36"/>
      </c>
      <c r="BW109" s="75">
        <f t="shared" si="36"/>
      </c>
      <c r="BX109" s="75">
        <f t="shared" si="36"/>
      </c>
      <c r="BY109" s="75">
        <f t="shared" si="36"/>
      </c>
      <c r="BZ109" s="75">
        <f t="shared" si="36"/>
      </c>
      <c r="CA109" s="75">
        <f t="shared" si="36"/>
      </c>
      <c r="CB109" s="75">
        <f t="shared" si="36"/>
      </c>
      <c r="CC109" s="75">
        <f t="shared" si="36"/>
      </c>
      <c r="CD109" s="75">
        <f t="shared" si="36"/>
      </c>
      <c r="CE109" s="75">
        <f t="shared" si="36"/>
      </c>
      <c r="CF109" s="75">
        <f t="shared" si="36"/>
      </c>
      <c r="CG109" s="75">
        <f t="shared" si="36"/>
      </c>
      <c r="CH109" s="75">
        <f t="shared" si="36"/>
      </c>
      <c r="CI109" s="75">
        <f t="shared" si="36"/>
      </c>
      <c r="CJ109" s="75">
        <f t="shared" si="36"/>
      </c>
      <c r="CK109" s="75">
        <f t="shared" si="36"/>
      </c>
      <c r="CL109" s="75">
        <f t="shared" si="36"/>
      </c>
      <c r="CM109" s="75">
        <f t="shared" si="36"/>
      </c>
      <c r="CN109" s="75">
        <f t="shared" si="36"/>
      </c>
      <c r="CO109" s="75">
        <f t="shared" si="36"/>
      </c>
      <c r="CP109" s="75">
        <f t="shared" si="36"/>
      </c>
      <c r="CQ109" s="75">
        <f t="shared" si="36"/>
      </c>
      <c r="CR109" s="75">
        <f t="shared" si="36"/>
      </c>
      <c r="CS109" s="75">
        <f t="shared" si="36"/>
      </c>
      <c r="CT109" s="75">
        <f t="shared" si="36"/>
      </c>
      <c r="CU109" s="75">
        <f t="shared" si="36"/>
      </c>
      <c r="CV109" s="75">
        <f t="shared" si="36"/>
      </c>
      <c r="CW109" s="75">
        <f t="shared" si="36"/>
      </c>
      <c r="CX109" s="75">
        <f t="shared" si="36"/>
      </c>
      <c r="CY109" s="75">
        <f t="shared" si="36"/>
        <v>169.09411764705882</v>
      </c>
      <c r="CZ109" s="76"/>
      <c r="DB109" s="92" t="s">
        <v>258</v>
      </c>
      <c r="DC109" s="106"/>
      <c r="DD109" s="73">
        <f>IF(DD107="","",DD107/DD108)</f>
        <v>171.0921052631579</v>
      </c>
      <c r="DE109" s="106"/>
      <c r="DF109" s="77">
        <f>CY109-A109</f>
        <v>-4.621478683216395</v>
      </c>
    </row>
    <row r="110" spans="1:110" ht="12.75" customHeight="1">
      <c r="A110" s="25">
        <v>4840</v>
      </c>
      <c r="B110" s="97" t="s">
        <v>259</v>
      </c>
      <c r="C110" s="61" t="s">
        <v>144</v>
      </c>
      <c r="D110" s="81"/>
      <c r="E110" s="64"/>
      <c r="F110" s="66"/>
      <c r="G110" s="66"/>
      <c r="H110" s="66"/>
      <c r="I110" s="66"/>
      <c r="J110" s="66"/>
      <c r="K110" s="66"/>
      <c r="L110" s="66"/>
      <c r="M110" s="66"/>
      <c r="N110" s="66"/>
      <c r="O110" s="66">
        <v>955</v>
      </c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89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>
        <f>IF(SUM(D110:CX110)=0,"",SUM(D110:CX110))</f>
        <v>955</v>
      </c>
      <c r="CZ110" s="67"/>
      <c r="DA110" s="68"/>
      <c r="DB110" s="97" t="s">
        <v>259</v>
      </c>
      <c r="DC110" s="106"/>
      <c r="DD110" s="25">
        <f>VLOOKUP(B112,'listing du mois'!$A$2:$Z$451,23,0)</f>
        <v>2952</v>
      </c>
      <c r="DE110" s="106"/>
      <c r="DF110" s="66"/>
    </row>
    <row r="111" spans="1:110" ht="12.75" customHeight="1">
      <c r="A111" s="25">
        <v>30</v>
      </c>
      <c r="B111" s="91" t="s">
        <v>260</v>
      </c>
      <c r="C111" s="71" t="s">
        <v>146</v>
      </c>
      <c r="D111" s="81"/>
      <c r="E111" s="64"/>
      <c r="F111" s="66"/>
      <c r="G111" s="66"/>
      <c r="H111" s="66"/>
      <c r="I111" s="66"/>
      <c r="J111" s="66"/>
      <c r="K111" s="66"/>
      <c r="L111" s="66"/>
      <c r="M111" s="66"/>
      <c r="N111" s="66"/>
      <c r="O111" s="66">
        <v>6</v>
      </c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27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>
        <f>IF(SUM(D111:CX111)=0,"",SUM(D111:CX111))</f>
        <v>6</v>
      </c>
      <c r="CZ111" s="27">
        <f>IF(COUNTA(D111:CX111)=0,"",COUNTA(D111:CX111))</f>
        <v>1</v>
      </c>
      <c r="DA111" s="3" t="s">
        <v>261</v>
      </c>
      <c r="DB111" s="91" t="s">
        <v>260</v>
      </c>
      <c r="DC111" s="106"/>
      <c r="DD111" s="25">
        <f>VLOOKUP(B112,'listing du mois'!$A$2:$Z$451,24,0)</f>
        <v>18</v>
      </c>
      <c r="DE111" s="106"/>
      <c r="DF111" s="66"/>
    </row>
    <row r="112" spans="1:110" ht="12.75" customHeight="1">
      <c r="A112" s="73">
        <f>IF(A110="","",A110/A111)</f>
        <v>161.33333333333334</v>
      </c>
      <c r="B112" s="92" t="s">
        <v>262</v>
      </c>
      <c r="C112" s="71" t="s">
        <v>149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>
        <f>IF(O110="","",O110/O111)</f>
        <v>159.16666666666666</v>
      </c>
      <c r="P112" s="75"/>
      <c r="Q112" s="75"/>
      <c r="R112" s="75">
        <f>IF(R110="","",R110/R111)</f>
      </c>
      <c r="S112" s="75">
        <f>IF(S110="","",S110/S111)</f>
      </c>
      <c r="T112" s="75">
        <f>IF(T110="","",T110/T111)</f>
      </c>
      <c r="U112" s="75">
        <f>IF(U110="","",U110/U111)</f>
      </c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3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>
        <f aca="true" t="shared" si="37" ref="BU112:CY112">IF(BU110="","",BU110/BU111)</f>
      </c>
      <c r="BV112" s="75">
        <f t="shared" si="37"/>
      </c>
      <c r="BW112" s="75">
        <f t="shared" si="37"/>
      </c>
      <c r="BX112" s="75">
        <f t="shared" si="37"/>
      </c>
      <c r="BY112" s="75">
        <f t="shared" si="37"/>
      </c>
      <c r="BZ112" s="75">
        <f t="shared" si="37"/>
      </c>
      <c r="CA112" s="75">
        <f t="shared" si="37"/>
      </c>
      <c r="CB112" s="75">
        <f t="shared" si="37"/>
      </c>
      <c r="CC112" s="75">
        <f t="shared" si="37"/>
      </c>
      <c r="CD112" s="75">
        <f t="shared" si="37"/>
      </c>
      <c r="CE112" s="75">
        <f t="shared" si="37"/>
      </c>
      <c r="CF112" s="75">
        <f t="shared" si="37"/>
      </c>
      <c r="CG112" s="75">
        <f t="shared" si="37"/>
      </c>
      <c r="CH112" s="75">
        <f t="shared" si="37"/>
      </c>
      <c r="CI112" s="75">
        <f t="shared" si="37"/>
      </c>
      <c r="CJ112" s="75">
        <f t="shared" si="37"/>
      </c>
      <c r="CK112" s="75">
        <f t="shared" si="37"/>
      </c>
      <c r="CL112" s="75">
        <f t="shared" si="37"/>
      </c>
      <c r="CM112" s="75">
        <f t="shared" si="37"/>
      </c>
      <c r="CN112" s="75">
        <f t="shared" si="37"/>
      </c>
      <c r="CO112" s="75">
        <f t="shared" si="37"/>
      </c>
      <c r="CP112" s="75">
        <f t="shared" si="37"/>
      </c>
      <c r="CQ112" s="75">
        <f t="shared" si="37"/>
      </c>
      <c r="CR112" s="75">
        <f t="shared" si="37"/>
      </c>
      <c r="CS112" s="75">
        <f t="shared" si="37"/>
      </c>
      <c r="CT112" s="75">
        <f t="shared" si="37"/>
      </c>
      <c r="CU112" s="75">
        <f t="shared" si="37"/>
      </c>
      <c r="CV112" s="75">
        <f t="shared" si="37"/>
      </c>
      <c r="CW112" s="75">
        <f t="shared" si="37"/>
      </c>
      <c r="CX112" s="75">
        <f t="shared" si="37"/>
      </c>
      <c r="CY112" s="75">
        <f t="shared" si="37"/>
        <v>159.16666666666666</v>
      </c>
      <c r="CZ112" s="76"/>
      <c r="DA112" s="68"/>
      <c r="DB112" s="92" t="s">
        <v>262</v>
      </c>
      <c r="DC112" s="106"/>
      <c r="DD112" s="73">
        <f>IF(DD110="","",DD110/DD111)</f>
        <v>164</v>
      </c>
      <c r="DE112" s="106"/>
      <c r="DF112" s="77">
        <f>CY112-A112</f>
        <v>-2.1666666666666856</v>
      </c>
    </row>
    <row r="113" spans="1:110" ht="12.75" customHeight="1">
      <c r="A113" s="114"/>
      <c r="B113" s="115" t="s">
        <v>263</v>
      </c>
      <c r="C113" s="61" t="s">
        <v>144</v>
      </c>
      <c r="D113" s="116"/>
      <c r="E113" s="95"/>
      <c r="F113" s="114"/>
      <c r="G113" s="114"/>
      <c r="H113" s="114"/>
      <c r="I113" s="114"/>
      <c r="J113" s="114"/>
      <c r="K113" s="114"/>
      <c r="L113" s="114"/>
      <c r="M113" s="114">
        <v>1195</v>
      </c>
      <c r="N113" s="114"/>
      <c r="O113" s="114"/>
      <c r="P113" s="114"/>
      <c r="Q113" s="117">
        <v>992</v>
      </c>
      <c r="R113" s="114"/>
      <c r="S113" s="114"/>
      <c r="T113" s="114">
        <v>715</v>
      </c>
      <c r="U113" s="114"/>
      <c r="V113" s="114"/>
      <c r="W113" s="114"/>
      <c r="X113" s="117">
        <v>1146</v>
      </c>
      <c r="Y113" s="117"/>
      <c r="Z113" s="117"/>
      <c r="AA113" s="117"/>
      <c r="AB113" s="117"/>
      <c r="AC113" s="117"/>
      <c r="AD113" s="117"/>
      <c r="AE113" s="117"/>
      <c r="AF113" s="117"/>
      <c r="AG113" s="114"/>
      <c r="AH113" s="114"/>
      <c r="AI113" s="89">
        <v>1119</v>
      </c>
      <c r="AJ113" s="114"/>
      <c r="AK113" s="114"/>
      <c r="AL113" s="114"/>
      <c r="AM113" s="114"/>
      <c r="AN113" s="114"/>
      <c r="AO113" s="117">
        <v>1275</v>
      </c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66">
        <f>IF(SUM(D113:CX113)=0,"",SUM(D113:CX113))</f>
        <v>6442</v>
      </c>
      <c r="CZ113" s="118"/>
      <c r="DA113" s="68"/>
      <c r="DB113" s="97" t="s">
        <v>263</v>
      </c>
      <c r="DC113" s="106"/>
      <c r="DD113" s="114">
        <f>VLOOKUP(B115,'listing du mois'!$A$2:$Z$451,23,0)</f>
        <v>14191</v>
      </c>
      <c r="DE113" s="106"/>
      <c r="DF113" s="116"/>
    </row>
    <row r="114" spans="1:110" ht="12.75" customHeight="1">
      <c r="A114" s="80"/>
      <c r="B114" s="91" t="s">
        <v>184</v>
      </c>
      <c r="C114" s="71" t="s">
        <v>146</v>
      </c>
      <c r="D114" s="81"/>
      <c r="E114" s="27"/>
      <c r="F114" s="80"/>
      <c r="G114" s="80"/>
      <c r="H114" s="80"/>
      <c r="I114" s="80"/>
      <c r="J114" s="80"/>
      <c r="K114" s="80"/>
      <c r="L114" s="80"/>
      <c r="M114" s="78">
        <v>8</v>
      </c>
      <c r="N114" s="78"/>
      <c r="O114" s="78"/>
      <c r="P114" s="78"/>
      <c r="Q114" s="78">
        <v>7</v>
      </c>
      <c r="R114" s="80"/>
      <c r="S114" s="80"/>
      <c r="T114" s="78">
        <v>6</v>
      </c>
      <c r="U114" s="80"/>
      <c r="V114" s="80"/>
      <c r="W114" s="80"/>
      <c r="X114" s="78">
        <v>8</v>
      </c>
      <c r="Y114" s="78"/>
      <c r="Z114" s="78"/>
      <c r="AA114" s="78"/>
      <c r="AB114" s="78"/>
      <c r="AC114" s="78"/>
      <c r="AD114" s="78"/>
      <c r="AE114" s="78"/>
      <c r="AF114" s="78"/>
      <c r="AG114" s="80"/>
      <c r="AH114" s="80"/>
      <c r="AI114" s="89">
        <v>8</v>
      </c>
      <c r="AJ114" s="80"/>
      <c r="AK114" s="80"/>
      <c r="AL114" s="80"/>
      <c r="AM114" s="80"/>
      <c r="AN114" s="80"/>
      <c r="AO114" s="78">
        <v>8</v>
      </c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66">
        <f>IF(SUM(D114:CX114)=0,"",SUM(D114:CX114))</f>
        <v>45</v>
      </c>
      <c r="CZ114" s="119">
        <f>IF(COUNTA(D114:CX114)=0,"",COUNTA(D114:CX114))</f>
        <v>6</v>
      </c>
      <c r="DA114" s="83" t="s">
        <v>237</v>
      </c>
      <c r="DB114" s="91" t="s">
        <v>184</v>
      </c>
      <c r="DC114" s="106"/>
      <c r="DD114" s="80">
        <f>VLOOKUP(B115,'listing du mois'!$A$2:$Z$451,24,0)</f>
        <v>103</v>
      </c>
      <c r="DE114" s="106"/>
      <c r="DF114" s="81"/>
    </row>
    <row r="115" spans="1:110" ht="12.75" customHeight="1">
      <c r="A115" s="73"/>
      <c r="B115" s="120" t="s">
        <v>264</v>
      </c>
      <c r="C115" s="71" t="s">
        <v>149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>
        <f>IF(M113="","",M113/M114)</f>
        <v>149.375</v>
      </c>
      <c r="N115" s="75"/>
      <c r="O115" s="75"/>
      <c r="P115" s="75"/>
      <c r="Q115" s="75">
        <f>IF(Q113="","",Q113/Q114)</f>
        <v>141.71428571428572</v>
      </c>
      <c r="R115" s="75">
        <f>IF(R113="","",R113/R114)</f>
      </c>
      <c r="S115" s="75">
        <f>IF(S113="","",S113/S114)</f>
      </c>
      <c r="T115" s="75">
        <f>IF(T113="","",T113/T114)</f>
        <v>119.16666666666667</v>
      </c>
      <c r="U115" s="75">
        <f>IF(U113="","",U113/U114)</f>
      </c>
      <c r="V115" s="75"/>
      <c r="W115" s="75"/>
      <c r="X115" s="75">
        <f>IF(X113="","",X113/X114)</f>
        <v>143.25</v>
      </c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>
        <f>IF(AI113="","",AI113/AI114)</f>
        <v>139.875</v>
      </c>
      <c r="AJ115" s="75"/>
      <c r="AK115" s="75"/>
      <c r="AL115" s="75"/>
      <c r="AM115" s="75"/>
      <c r="AN115" s="75"/>
      <c r="AO115" s="75">
        <f>IF(AO113="","",AO113/AO114)</f>
        <v>159.375</v>
      </c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>
        <f aca="true" t="shared" si="38" ref="BU115:CY115">IF(BU113="","",BU113/BU114)</f>
      </c>
      <c r="BV115" s="75">
        <f t="shared" si="38"/>
      </c>
      <c r="BW115" s="75">
        <f t="shared" si="38"/>
      </c>
      <c r="BX115" s="75">
        <f t="shared" si="38"/>
      </c>
      <c r="BY115" s="75">
        <f t="shared" si="38"/>
      </c>
      <c r="BZ115" s="75">
        <f t="shared" si="38"/>
      </c>
      <c r="CA115" s="75">
        <f t="shared" si="38"/>
      </c>
      <c r="CB115" s="75">
        <f t="shared" si="38"/>
      </c>
      <c r="CC115" s="75">
        <f t="shared" si="38"/>
      </c>
      <c r="CD115" s="75">
        <f t="shared" si="38"/>
      </c>
      <c r="CE115" s="75">
        <f t="shared" si="38"/>
      </c>
      <c r="CF115" s="75">
        <f t="shared" si="38"/>
      </c>
      <c r="CG115" s="75">
        <f t="shared" si="38"/>
      </c>
      <c r="CH115" s="75">
        <f t="shared" si="38"/>
      </c>
      <c r="CI115" s="75">
        <f t="shared" si="38"/>
      </c>
      <c r="CJ115" s="75">
        <f t="shared" si="38"/>
      </c>
      <c r="CK115" s="75">
        <f t="shared" si="38"/>
      </c>
      <c r="CL115" s="75">
        <f t="shared" si="38"/>
      </c>
      <c r="CM115" s="75">
        <f t="shared" si="38"/>
      </c>
      <c r="CN115" s="75">
        <f t="shared" si="38"/>
      </c>
      <c r="CO115" s="75">
        <f t="shared" si="38"/>
      </c>
      <c r="CP115" s="75">
        <f t="shared" si="38"/>
      </c>
      <c r="CQ115" s="75">
        <f t="shared" si="38"/>
      </c>
      <c r="CR115" s="75">
        <f t="shared" si="38"/>
      </c>
      <c r="CS115" s="75">
        <f t="shared" si="38"/>
      </c>
      <c r="CT115" s="75">
        <f t="shared" si="38"/>
      </c>
      <c r="CU115" s="75">
        <f t="shared" si="38"/>
      </c>
      <c r="CV115" s="75">
        <f t="shared" si="38"/>
      </c>
      <c r="CW115" s="75">
        <f t="shared" si="38"/>
      </c>
      <c r="CX115" s="75">
        <f t="shared" si="38"/>
      </c>
      <c r="CY115" s="75">
        <f t="shared" si="38"/>
        <v>143.15555555555557</v>
      </c>
      <c r="CZ115" s="121"/>
      <c r="DA115" s="68"/>
      <c r="DB115" s="92" t="s">
        <v>264</v>
      </c>
      <c r="DC115" s="106"/>
      <c r="DD115" s="73">
        <f>IF(DD113="","",DD113/DD114)</f>
        <v>137.7766990291262</v>
      </c>
      <c r="DE115" s="106"/>
      <c r="DF115" s="77">
        <f>CY115-A115</f>
        <v>143.15555555555557</v>
      </c>
    </row>
    <row r="116" spans="1:110" ht="12.75" customHeight="1">
      <c r="A116" s="78">
        <v>15685</v>
      </c>
      <c r="B116" s="97" t="s">
        <v>263</v>
      </c>
      <c r="C116" s="61" t="s">
        <v>144</v>
      </c>
      <c r="D116" s="81"/>
      <c r="E116" s="64">
        <v>889</v>
      </c>
      <c r="F116" s="80"/>
      <c r="G116" s="78">
        <v>1031</v>
      </c>
      <c r="H116" s="78"/>
      <c r="I116" s="78"/>
      <c r="J116" s="78">
        <v>247</v>
      </c>
      <c r="K116" s="89">
        <v>1496</v>
      </c>
      <c r="L116" s="78"/>
      <c r="M116" s="78">
        <v>1167</v>
      </c>
      <c r="N116" s="78"/>
      <c r="O116" s="78"/>
      <c r="P116" s="78"/>
      <c r="Q116" s="78"/>
      <c r="R116" s="78">
        <v>1289</v>
      </c>
      <c r="S116" s="78">
        <v>805</v>
      </c>
      <c r="T116" s="78">
        <v>820</v>
      </c>
      <c r="U116" s="78"/>
      <c r="V116" s="78">
        <v>808</v>
      </c>
      <c r="W116" s="78"/>
      <c r="X116" s="78">
        <v>1069</v>
      </c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89">
        <v>1124</v>
      </c>
      <c r="AJ116" s="78"/>
      <c r="AK116" s="78"/>
      <c r="AL116" s="78"/>
      <c r="AM116" s="78"/>
      <c r="AN116" s="78">
        <v>1304</v>
      </c>
      <c r="AO116" s="78">
        <v>1185</v>
      </c>
      <c r="AP116" s="78"/>
      <c r="AQ116" s="78"/>
      <c r="AR116" s="78">
        <v>1211</v>
      </c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66">
        <f>IF(SUM(D116:CX116)=0,"",SUM(D116:CX116))</f>
        <v>14445</v>
      </c>
      <c r="CZ116" s="67"/>
      <c r="DA116" s="68"/>
      <c r="DB116" s="97" t="s">
        <v>263</v>
      </c>
      <c r="DC116" s="106"/>
      <c r="DD116" s="78">
        <f>VLOOKUP(B118,'listing du mois'!$A$2:$Z$451,23,0)</f>
        <v>19177</v>
      </c>
      <c r="DE116" s="106"/>
      <c r="DF116" s="81"/>
    </row>
    <row r="117" spans="1:110" ht="12.75" customHeight="1">
      <c r="A117" s="78">
        <v>119</v>
      </c>
      <c r="B117" s="91" t="s">
        <v>265</v>
      </c>
      <c r="C117" s="71" t="s">
        <v>146</v>
      </c>
      <c r="D117" s="81"/>
      <c r="E117" s="64">
        <v>8</v>
      </c>
      <c r="F117" s="80"/>
      <c r="G117" s="78">
        <v>8</v>
      </c>
      <c r="H117" s="78"/>
      <c r="I117" s="78"/>
      <c r="J117" s="78">
        <v>2</v>
      </c>
      <c r="K117" s="89">
        <v>11</v>
      </c>
      <c r="L117" s="78"/>
      <c r="M117" s="78">
        <v>8</v>
      </c>
      <c r="N117" s="78"/>
      <c r="O117" s="78"/>
      <c r="P117" s="78"/>
      <c r="Q117" s="78"/>
      <c r="R117" s="78">
        <v>9</v>
      </c>
      <c r="S117" s="78">
        <v>6</v>
      </c>
      <c r="T117" s="78">
        <v>6</v>
      </c>
      <c r="U117" s="78"/>
      <c r="V117" s="78">
        <v>6</v>
      </c>
      <c r="W117" s="78"/>
      <c r="X117" s="78">
        <v>8</v>
      </c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27">
        <v>8</v>
      </c>
      <c r="AJ117" s="78"/>
      <c r="AK117" s="78"/>
      <c r="AL117" s="78"/>
      <c r="AM117" s="78"/>
      <c r="AN117" s="78">
        <v>8</v>
      </c>
      <c r="AO117" s="78">
        <v>8</v>
      </c>
      <c r="AP117" s="78"/>
      <c r="AQ117" s="78"/>
      <c r="AR117" s="78">
        <v>8</v>
      </c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66">
        <f>IF(SUM(D117:CX117)=0,"",SUM(D117:CX117))</f>
        <v>104</v>
      </c>
      <c r="CZ117" s="27">
        <f>IF(COUNTA(D117:CX117)=0,"",COUNTA(D117:CX117))</f>
        <v>14</v>
      </c>
      <c r="DA117" s="3" t="s">
        <v>185</v>
      </c>
      <c r="DB117" s="91" t="s">
        <v>265</v>
      </c>
      <c r="DC117" s="106"/>
      <c r="DD117" s="78">
        <f>VLOOKUP(B118,'listing du mois'!$A$2:$Z$451,24,0)</f>
        <v>141</v>
      </c>
      <c r="DE117" s="106"/>
      <c r="DF117" s="81"/>
    </row>
    <row r="118" spans="1:110" ht="12.75" customHeight="1">
      <c r="A118" s="73">
        <f>IF(A116="","",A116/A117)</f>
        <v>131.80672268907563</v>
      </c>
      <c r="B118" s="92" t="s">
        <v>266</v>
      </c>
      <c r="C118" s="71" t="s">
        <v>149</v>
      </c>
      <c r="D118" s="75"/>
      <c r="E118" s="75">
        <f>IF(E116="","",E116/E117)</f>
        <v>111.125</v>
      </c>
      <c r="F118" s="75"/>
      <c r="G118" s="75">
        <f>IF(G116="","",G116/G117)</f>
        <v>128.875</v>
      </c>
      <c r="H118" s="75"/>
      <c r="I118" s="75"/>
      <c r="J118" s="75">
        <f>IF(J116="","",J116/J117)</f>
        <v>123.5</v>
      </c>
      <c r="K118" s="75">
        <f>IF(K116="","",K116/K117)</f>
        <v>136</v>
      </c>
      <c r="L118" s="75"/>
      <c r="M118" s="75">
        <f>IF(M116="","",M116/M117)</f>
        <v>145.875</v>
      </c>
      <c r="N118" s="75"/>
      <c r="O118" s="75"/>
      <c r="P118" s="75"/>
      <c r="Q118" s="75"/>
      <c r="R118" s="75">
        <f>IF(R116="","",R116/R117)</f>
        <v>143.22222222222223</v>
      </c>
      <c r="S118" s="75">
        <f>IF(S116="","",S116/S117)</f>
        <v>134.16666666666666</v>
      </c>
      <c r="T118" s="75">
        <f>IF(T116="","",T116/T117)</f>
        <v>136.66666666666666</v>
      </c>
      <c r="U118" s="75">
        <f>IF(U116="","",U116/U117)</f>
      </c>
      <c r="V118" s="75">
        <f>IF(V116="","",V116/V117)</f>
        <v>134.66666666666666</v>
      </c>
      <c r="W118" s="75"/>
      <c r="X118" s="75">
        <f>IF(X116="","",X116/X117)</f>
        <v>133.625</v>
      </c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3">
        <f>IF(AI116="","",AI116/AI117)</f>
        <v>140.5</v>
      </c>
      <c r="AJ118" s="75"/>
      <c r="AK118" s="75"/>
      <c r="AL118" s="75"/>
      <c r="AM118" s="75"/>
      <c r="AN118" s="75">
        <f>AN116/AN117</f>
        <v>163</v>
      </c>
      <c r="AO118" s="75">
        <f>IF(AO116="","",AO116/AO117)</f>
        <v>148.125</v>
      </c>
      <c r="AP118" s="75"/>
      <c r="AQ118" s="75"/>
      <c r="AR118" s="75">
        <f>AR116/AR117</f>
        <v>151.375</v>
      </c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>
        <f aca="true" t="shared" si="39" ref="BU118:CY118">IF(BU116="","",BU116/BU117)</f>
      </c>
      <c r="BV118" s="75">
        <f t="shared" si="39"/>
      </c>
      <c r="BW118" s="75">
        <f t="shared" si="39"/>
      </c>
      <c r="BX118" s="75">
        <f t="shared" si="39"/>
      </c>
      <c r="BY118" s="75">
        <f t="shared" si="39"/>
      </c>
      <c r="BZ118" s="75">
        <f t="shared" si="39"/>
      </c>
      <c r="CA118" s="75">
        <f t="shared" si="39"/>
      </c>
      <c r="CB118" s="75">
        <f t="shared" si="39"/>
      </c>
      <c r="CC118" s="75">
        <f t="shared" si="39"/>
      </c>
      <c r="CD118" s="75">
        <f t="shared" si="39"/>
      </c>
      <c r="CE118" s="75">
        <f t="shared" si="39"/>
      </c>
      <c r="CF118" s="75">
        <f t="shared" si="39"/>
      </c>
      <c r="CG118" s="75">
        <f t="shared" si="39"/>
      </c>
      <c r="CH118" s="75">
        <f t="shared" si="39"/>
      </c>
      <c r="CI118" s="75">
        <f t="shared" si="39"/>
      </c>
      <c r="CJ118" s="75">
        <f t="shared" si="39"/>
      </c>
      <c r="CK118" s="75">
        <f t="shared" si="39"/>
      </c>
      <c r="CL118" s="75">
        <f t="shared" si="39"/>
      </c>
      <c r="CM118" s="75">
        <f t="shared" si="39"/>
      </c>
      <c r="CN118" s="75">
        <f t="shared" si="39"/>
      </c>
      <c r="CO118" s="75">
        <f t="shared" si="39"/>
      </c>
      <c r="CP118" s="75">
        <f t="shared" si="39"/>
      </c>
      <c r="CQ118" s="75">
        <f t="shared" si="39"/>
      </c>
      <c r="CR118" s="75">
        <f t="shared" si="39"/>
      </c>
      <c r="CS118" s="75">
        <f t="shared" si="39"/>
      </c>
      <c r="CT118" s="75">
        <f t="shared" si="39"/>
      </c>
      <c r="CU118" s="75">
        <f t="shared" si="39"/>
      </c>
      <c r="CV118" s="75">
        <f t="shared" si="39"/>
      </c>
      <c r="CW118" s="75">
        <f t="shared" si="39"/>
      </c>
      <c r="CX118" s="75">
        <f t="shared" si="39"/>
      </c>
      <c r="CY118" s="75">
        <f t="shared" si="39"/>
        <v>138.89423076923077</v>
      </c>
      <c r="CZ118" s="76"/>
      <c r="DA118" s="68"/>
      <c r="DB118" s="92" t="s">
        <v>266</v>
      </c>
      <c r="DC118" s="106"/>
      <c r="DD118" s="73">
        <f>IF(DD116="","",DD116/DD117)</f>
        <v>136.00709219858157</v>
      </c>
      <c r="DE118" s="106"/>
      <c r="DF118" s="77">
        <f>CY118-A118</f>
        <v>7.087508080155146</v>
      </c>
    </row>
    <row r="119" spans="1:110" ht="12.75" customHeight="1">
      <c r="A119" s="78">
        <v>37204</v>
      </c>
      <c r="B119" s="97" t="s">
        <v>263</v>
      </c>
      <c r="C119" s="61" t="s">
        <v>144</v>
      </c>
      <c r="D119" s="81"/>
      <c r="E119" s="64">
        <v>1298</v>
      </c>
      <c r="F119" s="78"/>
      <c r="G119" s="78">
        <v>1406</v>
      </c>
      <c r="H119" s="78">
        <v>1862</v>
      </c>
      <c r="I119" s="78"/>
      <c r="J119" s="78"/>
      <c r="K119" s="78">
        <v>1929</v>
      </c>
      <c r="L119" s="78">
        <v>1423</v>
      </c>
      <c r="M119" s="78"/>
      <c r="N119" s="78"/>
      <c r="O119" s="78"/>
      <c r="P119" s="78"/>
      <c r="Q119" s="78"/>
      <c r="R119" s="78">
        <v>3245</v>
      </c>
      <c r="S119" s="78"/>
      <c r="T119" s="78"/>
      <c r="U119" s="78">
        <v>1389</v>
      </c>
      <c r="V119" s="78">
        <v>1025</v>
      </c>
      <c r="W119" s="78">
        <v>1466</v>
      </c>
      <c r="X119" s="78"/>
      <c r="Y119" s="78">
        <v>1476</v>
      </c>
      <c r="Z119" s="78"/>
      <c r="AA119" s="78"/>
      <c r="AB119" s="78"/>
      <c r="AC119" s="78"/>
      <c r="AD119" s="78"/>
      <c r="AE119" s="78"/>
      <c r="AF119" s="78"/>
      <c r="AG119" s="66"/>
      <c r="AH119" s="66"/>
      <c r="AI119" s="89"/>
      <c r="AJ119" s="66"/>
      <c r="AK119" s="66"/>
      <c r="AL119" s="66"/>
      <c r="AM119" s="66"/>
      <c r="AN119" s="66"/>
      <c r="AO119" s="66">
        <v>1507</v>
      </c>
      <c r="AP119" s="66"/>
      <c r="AQ119" s="66"/>
      <c r="AR119" s="66">
        <v>1431</v>
      </c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>
        <f>IF(SUM(D119:CX119)=0,"",SUM(D119:CX119))</f>
        <v>19457</v>
      </c>
      <c r="CZ119" s="67"/>
      <c r="DA119" s="103"/>
      <c r="DB119" s="97" t="s">
        <v>263</v>
      </c>
      <c r="DC119" s="106"/>
      <c r="DD119" s="78">
        <f>VLOOKUP(B121,'listing du mois'!$A$2:$Z$451,23,0)</f>
        <v>40358</v>
      </c>
      <c r="DE119" s="106"/>
      <c r="DF119" s="81"/>
    </row>
    <row r="120" spans="1:110" ht="12.75" customHeight="1">
      <c r="A120" s="78">
        <v>210</v>
      </c>
      <c r="B120" s="91" t="s">
        <v>267</v>
      </c>
      <c r="C120" s="71" t="s">
        <v>146</v>
      </c>
      <c r="D120" s="81"/>
      <c r="E120" s="64">
        <v>8</v>
      </c>
      <c r="F120" s="78"/>
      <c r="G120" s="78">
        <v>8</v>
      </c>
      <c r="H120" s="78">
        <v>11</v>
      </c>
      <c r="I120" s="78"/>
      <c r="J120" s="78"/>
      <c r="K120" s="78">
        <v>11</v>
      </c>
      <c r="L120" s="78">
        <v>8</v>
      </c>
      <c r="M120" s="78"/>
      <c r="N120" s="78"/>
      <c r="O120" s="78"/>
      <c r="P120" s="78"/>
      <c r="Q120" s="78"/>
      <c r="R120" s="78">
        <v>18</v>
      </c>
      <c r="S120" s="78"/>
      <c r="T120" s="78"/>
      <c r="U120" s="78">
        <v>8</v>
      </c>
      <c r="V120" s="78">
        <v>6</v>
      </c>
      <c r="W120" s="78">
        <v>8</v>
      </c>
      <c r="X120" s="78"/>
      <c r="Y120" s="78">
        <v>9</v>
      </c>
      <c r="Z120" s="78"/>
      <c r="AA120" s="78"/>
      <c r="AB120" s="78"/>
      <c r="AC120" s="78"/>
      <c r="AD120" s="78"/>
      <c r="AE120" s="78"/>
      <c r="AF120" s="78"/>
      <c r="AG120" s="66"/>
      <c r="AH120" s="66"/>
      <c r="AI120" s="89"/>
      <c r="AJ120" s="66"/>
      <c r="AK120" s="66"/>
      <c r="AL120" s="66"/>
      <c r="AM120" s="66"/>
      <c r="AN120" s="66"/>
      <c r="AO120" s="66">
        <v>8</v>
      </c>
      <c r="AP120" s="66"/>
      <c r="AQ120" s="66"/>
      <c r="AR120" s="66">
        <v>8</v>
      </c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>
        <f>IF(SUM(D120:CX120)=0,"",SUM(D120:CX120))</f>
        <v>111</v>
      </c>
      <c r="CZ120" s="27">
        <f>IF(COUNTA(D120:CX120)=0,"",COUNTA(D120:CX120))</f>
        <v>12</v>
      </c>
      <c r="DA120" s="3" t="s">
        <v>268</v>
      </c>
      <c r="DB120" s="91" t="s">
        <v>267</v>
      </c>
      <c r="DC120" s="106"/>
      <c r="DD120" s="78">
        <f>VLOOKUP(B121,'listing du mois'!$A$2:$Z$451,24,0)</f>
        <v>228</v>
      </c>
      <c r="DE120" s="106"/>
      <c r="DF120" s="81"/>
    </row>
    <row r="121" spans="1:110" ht="12.75" customHeight="1">
      <c r="A121" s="73">
        <f>IF(A119="","",A119/A120)</f>
        <v>177.16190476190476</v>
      </c>
      <c r="B121" s="92" t="s">
        <v>269</v>
      </c>
      <c r="C121" s="71" t="s">
        <v>149</v>
      </c>
      <c r="D121" s="75"/>
      <c r="E121" s="75">
        <f>IF(E119="","",E119/E120)</f>
        <v>162.25</v>
      </c>
      <c r="F121" s="75"/>
      <c r="G121" s="75">
        <f>IF(G119="","",G119/G120)</f>
        <v>175.75</v>
      </c>
      <c r="H121" s="75">
        <f>IF(H119="","",H119/H120)</f>
        <v>169.27272727272728</v>
      </c>
      <c r="I121" s="75"/>
      <c r="J121" s="75"/>
      <c r="K121" s="75">
        <f>IF(K119="","",K119/K120)</f>
        <v>175.36363636363637</v>
      </c>
      <c r="L121" s="75">
        <f>IF(L119="","",L119/L120)</f>
        <v>177.875</v>
      </c>
      <c r="M121" s="75"/>
      <c r="N121" s="75"/>
      <c r="O121" s="75"/>
      <c r="P121" s="75"/>
      <c r="Q121" s="75"/>
      <c r="R121" s="75">
        <f aca="true" t="shared" si="40" ref="R121:W121">IF(R119="","",R119/R120)</f>
        <v>180.27777777777777</v>
      </c>
      <c r="S121" s="75">
        <f t="shared" si="40"/>
      </c>
      <c r="T121" s="75">
        <f t="shared" si="40"/>
      </c>
      <c r="U121" s="75">
        <f t="shared" si="40"/>
        <v>173.625</v>
      </c>
      <c r="V121" s="75">
        <f t="shared" si="40"/>
        <v>170.83333333333334</v>
      </c>
      <c r="W121" s="75">
        <f t="shared" si="40"/>
        <v>183.25</v>
      </c>
      <c r="X121" s="75"/>
      <c r="Y121" s="75">
        <f>IF(Y119="","",Y119/Y120)</f>
        <v>164</v>
      </c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>
        <f>IF(AO119="","",AO119/AO120)</f>
        <v>188.375</v>
      </c>
      <c r="AP121" s="75"/>
      <c r="AQ121" s="75"/>
      <c r="AR121" s="75">
        <f>AR119/AR120</f>
        <v>178.875</v>
      </c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>
        <f aca="true" t="shared" si="41" ref="BU121:CY121">IF(BU119="","",BU119/BU120)</f>
      </c>
      <c r="BV121" s="75">
        <f t="shared" si="41"/>
      </c>
      <c r="BW121" s="75">
        <f t="shared" si="41"/>
      </c>
      <c r="BX121" s="75">
        <f t="shared" si="41"/>
      </c>
      <c r="BY121" s="75">
        <f t="shared" si="41"/>
      </c>
      <c r="BZ121" s="75">
        <f t="shared" si="41"/>
      </c>
      <c r="CA121" s="75">
        <f t="shared" si="41"/>
      </c>
      <c r="CB121" s="75">
        <f t="shared" si="41"/>
      </c>
      <c r="CC121" s="75">
        <f t="shared" si="41"/>
      </c>
      <c r="CD121" s="75">
        <f t="shared" si="41"/>
      </c>
      <c r="CE121" s="75">
        <f t="shared" si="41"/>
      </c>
      <c r="CF121" s="75">
        <f t="shared" si="41"/>
      </c>
      <c r="CG121" s="75">
        <f t="shared" si="41"/>
      </c>
      <c r="CH121" s="75">
        <f t="shared" si="41"/>
      </c>
      <c r="CI121" s="75">
        <f t="shared" si="41"/>
      </c>
      <c r="CJ121" s="75">
        <f t="shared" si="41"/>
      </c>
      <c r="CK121" s="75">
        <f t="shared" si="41"/>
      </c>
      <c r="CL121" s="75">
        <f t="shared" si="41"/>
      </c>
      <c r="CM121" s="75">
        <f t="shared" si="41"/>
      </c>
      <c r="CN121" s="75">
        <f t="shared" si="41"/>
      </c>
      <c r="CO121" s="75">
        <f t="shared" si="41"/>
      </c>
      <c r="CP121" s="75">
        <f t="shared" si="41"/>
      </c>
      <c r="CQ121" s="75">
        <f t="shared" si="41"/>
      </c>
      <c r="CR121" s="75">
        <f t="shared" si="41"/>
      </c>
      <c r="CS121" s="75">
        <f t="shared" si="41"/>
      </c>
      <c r="CT121" s="75">
        <f t="shared" si="41"/>
      </c>
      <c r="CU121" s="75">
        <f t="shared" si="41"/>
      </c>
      <c r="CV121" s="75">
        <f t="shared" si="41"/>
      </c>
      <c r="CW121" s="75">
        <f t="shared" si="41"/>
      </c>
      <c r="CX121" s="75">
        <f t="shared" si="41"/>
      </c>
      <c r="CY121" s="75">
        <f t="shared" si="41"/>
        <v>175.2882882882883</v>
      </c>
      <c r="CZ121" s="76"/>
      <c r="DB121" s="92" t="s">
        <v>269</v>
      </c>
      <c r="DC121" s="106"/>
      <c r="DD121" s="73">
        <f>IF(DD119="","",DD119/DD120)</f>
        <v>177.00877192982455</v>
      </c>
      <c r="DE121" s="106"/>
      <c r="DF121" s="77">
        <f>CY121-A121</f>
        <v>-1.8736164736164653</v>
      </c>
    </row>
    <row r="122" spans="1:110" ht="12.75" customHeight="1">
      <c r="A122" s="25">
        <v>8886</v>
      </c>
      <c r="B122" s="97" t="s">
        <v>270</v>
      </c>
      <c r="C122" s="61" t="s">
        <v>144</v>
      </c>
      <c r="D122" s="66"/>
      <c r="E122" s="64">
        <v>1179</v>
      </c>
      <c r="F122" s="66"/>
      <c r="G122" s="66">
        <v>1448</v>
      </c>
      <c r="H122" s="66"/>
      <c r="I122" s="66"/>
      <c r="J122" s="66">
        <v>1183</v>
      </c>
      <c r="K122" s="66"/>
      <c r="L122" s="66"/>
      <c r="M122" s="66">
        <v>1367</v>
      </c>
      <c r="N122" s="66"/>
      <c r="O122" s="66"/>
      <c r="P122" s="66"/>
      <c r="Q122" s="66"/>
      <c r="R122" s="66"/>
      <c r="S122" s="66"/>
      <c r="T122" s="66"/>
      <c r="U122" s="66">
        <v>1414</v>
      </c>
      <c r="V122" s="66">
        <v>962</v>
      </c>
      <c r="W122" s="66"/>
      <c r="X122" s="66">
        <v>1335</v>
      </c>
      <c r="Y122" s="66"/>
      <c r="Z122" s="66">
        <v>1063</v>
      </c>
      <c r="AA122" s="66"/>
      <c r="AB122" s="66"/>
      <c r="AC122" s="66"/>
      <c r="AD122" s="66"/>
      <c r="AE122" s="66"/>
      <c r="AF122" s="66"/>
      <c r="AG122" s="66"/>
      <c r="AH122" s="66"/>
      <c r="AI122" s="89"/>
      <c r="AJ122" s="66"/>
      <c r="AK122" s="66"/>
      <c r="AL122" s="66"/>
      <c r="AM122" s="66"/>
      <c r="AN122" s="66"/>
      <c r="AO122" s="66"/>
      <c r="AP122" s="66"/>
      <c r="AQ122" s="66"/>
      <c r="AR122" s="66">
        <v>1457</v>
      </c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>
        <f>IF(SUM(D122:CX122)=0,"",SUM(D122:CX122))</f>
        <v>11408</v>
      </c>
      <c r="CZ122" s="67"/>
      <c r="DA122" s="98" t="s">
        <v>271</v>
      </c>
      <c r="DB122" s="97" t="s">
        <v>270</v>
      </c>
      <c r="DC122" s="106"/>
      <c r="DD122" s="25">
        <f>VLOOKUP(B124,'listing du mois'!$A$2:$Z$451,23,0)</f>
        <v>14104</v>
      </c>
      <c r="DE122" s="106"/>
      <c r="DF122" s="66"/>
    </row>
    <row r="123" spans="1:110" ht="12.75" customHeight="1">
      <c r="A123" s="25">
        <v>56</v>
      </c>
      <c r="B123" s="91" t="s">
        <v>272</v>
      </c>
      <c r="C123" s="71" t="s">
        <v>146</v>
      </c>
      <c r="D123" s="66"/>
      <c r="E123" s="64">
        <v>8</v>
      </c>
      <c r="F123" s="66"/>
      <c r="G123" s="66">
        <v>8</v>
      </c>
      <c r="H123" s="66"/>
      <c r="I123" s="66"/>
      <c r="J123" s="66">
        <v>7</v>
      </c>
      <c r="K123" s="66"/>
      <c r="L123" s="66"/>
      <c r="M123" s="66">
        <v>8</v>
      </c>
      <c r="N123" s="66"/>
      <c r="O123" s="66"/>
      <c r="P123" s="66"/>
      <c r="Q123" s="66"/>
      <c r="R123" s="66"/>
      <c r="S123" s="66"/>
      <c r="T123" s="66"/>
      <c r="U123" s="66">
        <v>8</v>
      </c>
      <c r="V123" s="66">
        <v>6</v>
      </c>
      <c r="W123" s="66"/>
      <c r="X123" s="66">
        <v>8</v>
      </c>
      <c r="Y123" s="66"/>
      <c r="Z123" s="66">
        <v>7</v>
      </c>
      <c r="AA123" s="66"/>
      <c r="AB123" s="66"/>
      <c r="AC123" s="66"/>
      <c r="AD123" s="66"/>
      <c r="AE123" s="66"/>
      <c r="AF123" s="66"/>
      <c r="AG123" s="66"/>
      <c r="AH123" s="66"/>
      <c r="AI123" s="27"/>
      <c r="AJ123" s="66"/>
      <c r="AK123" s="66"/>
      <c r="AL123" s="66"/>
      <c r="AM123" s="66"/>
      <c r="AN123" s="66"/>
      <c r="AO123" s="66"/>
      <c r="AP123" s="66"/>
      <c r="AQ123" s="66"/>
      <c r="AR123" s="66">
        <v>8</v>
      </c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>
        <f>IF(SUM(D123:CX123)=0,"",SUM(D123:CX123))</f>
        <v>68</v>
      </c>
      <c r="CZ123" s="27">
        <f>IF(COUNTA(D123:CX123)=0,"",COUNTA(D123:CX123))</f>
        <v>9</v>
      </c>
      <c r="DA123" s="98"/>
      <c r="DB123" s="91" t="s">
        <v>272</v>
      </c>
      <c r="DC123" s="106"/>
      <c r="DD123" s="25">
        <f>VLOOKUP(B124,'listing du mois'!$A$2:$Z$451,24,0)</f>
        <v>87</v>
      </c>
      <c r="DE123" s="106"/>
      <c r="DF123" s="66"/>
    </row>
    <row r="124" spans="1:110" ht="12.75" customHeight="1">
      <c r="A124" s="73">
        <f>IF(A122="","",A122/A123)</f>
        <v>158.67857142857142</v>
      </c>
      <c r="B124" s="92" t="s">
        <v>273</v>
      </c>
      <c r="C124" s="71" t="s">
        <v>149</v>
      </c>
      <c r="D124" s="75"/>
      <c r="E124" s="75">
        <f>IF(E122="","",E122/E123)</f>
        <v>147.375</v>
      </c>
      <c r="F124" s="75"/>
      <c r="G124" s="75">
        <f>IF(G122="","",G122/G123)</f>
        <v>181</v>
      </c>
      <c r="H124" s="75"/>
      <c r="I124" s="75"/>
      <c r="J124" s="75">
        <f>IF(J122="","",J122/J123)</f>
        <v>169</v>
      </c>
      <c r="K124" s="75"/>
      <c r="L124" s="75"/>
      <c r="M124" s="75">
        <f>IF(M122="","",M122/M123)</f>
        <v>170.875</v>
      </c>
      <c r="N124" s="75"/>
      <c r="O124" s="75"/>
      <c r="P124" s="75"/>
      <c r="Q124" s="75"/>
      <c r="R124" s="75">
        <f>IF(R122="","",R122/R123)</f>
      </c>
      <c r="S124" s="75">
        <f>IF(S122="","",S122/S123)</f>
      </c>
      <c r="T124" s="75">
        <f>IF(T122="","",T122/T123)</f>
      </c>
      <c r="U124" s="75">
        <f>IF(U122="","",U122/U123)</f>
        <v>176.75</v>
      </c>
      <c r="V124" s="75">
        <f>IF(V122="","",V122/V123)</f>
        <v>160.33333333333334</v>
      </c>
      <c r="W124" s="75"/>
      <c r="X124" s="75">
        <f>IF(X122="","",X122/X123)</f>
        <v>166.875</v>
      </c>
      <c r="Y124" s="75"/>
      <c r="Z124" s="75">
        <f>IF(Z122="","",Z122/Z123)</f>
        <v>151.85714285714286</v>
      </c>
      <c r="AA124" s="75"/>
      <c r="AB124" s="75"/>
      <c r="AC124" s="75"/>
      <c r="AD124" s="75"/>
      <c r="AE124" s="75"/>
      <c r="AF124" s="75"/>
      <c r="AG124" s="75"/>
      <c r="AH124" s="75"/>
      <c r="AI124" s="73"/>
      <c r="AJ124" s="75"/>
      <c r="AK124" s="75"/>
      <c r="AL124" s="75"/>
      <c r="AM124" s="75"/>
      <c r="AN124" s="75"/>
      <c r="AO124" s="75"/>
      <c r="AP124" s="75"/>
      <c r="AQ124" s="75"/>
      <c r="AR124" s="75">
        <f>AR122/AR123</f>
        <v>182.125</v>
      </c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>
        <f aca="true" t="shared" si="42" ref="BU124:CY124">IF(BU122="","",BU122/BU123)</f>
      </c>
      <c r="BV124" s="75">
        <f t="shared" si="42"/>
      </c>
      <c r="BW124" s="75">
        <f t="shared" si="42"/>
      </c>
      <c r="BX124" s="75">
        <f t="shared" si="42"/>
      </c>
      <c r="BY124" s="75">
        <f t="shared" si="42"/>
      </c>
      <c r="BZ124" s="75">
        <f t="shared" si="42"/>
      </c>
      <c r="CA124" s="75">
        <f t="shared" si="42"/>
      </c>
      <c r="CB124" s="75">
        <f t="shared" si="42"/>
      </c>
      <c r="CC124" s="75">
        <f t="shared" si="42"/>
      </c>
      <c r="CD124" s="75">
        <f t="shared" si="42"/>
      </c>
      <c r="CE124" s="75">
        <f t="shared" si="42"/>
      </c>
      <c r="CF124" s="75">
        <f t="shared" si="42"/>
      </c>
      <c r="CG124" s="75">
        <f t="shared" si="42"/>
      </c>
      <c r="CH124" s="75">
        <f t="shared" si="42"/>
      </c>
      <c r="CI124" s="75">
        <f t="shared" si="42"/>
      </c>
      <c r="CJ124" s="75">
        <f t="shared" si="42"/>
      </c>
      <c r="CK124" s="75">
        <f t="shared" si="42"/>
      </c>
      <c r="CL124" s="75">
        <f t="shared" si="42"/>
      </c>
      <c r="CM124" s="75">
        <f t="shared" si="42"/>
      </c>
      <c r="CN124" s="75">
        <f t="shared" si="42"/>
      </c>
      <c r="CO124" s="75">
        <f t="shared" si="42"/>
      </c>
      <c r="CP124" s="75">
        <f t="shared" si="42"/>
      </c>
      <c r="CQ124" s="75">
        <f t="shared" si="42"/>
      </c>
      <c r="CR124" s="75">
        <f t="shared" si="42"/>
      </c>
      <c r="CS124" s="75">
        <f t="shared" si="42"/>
      </c>
      <c r="CT124" s="75">
        <f t="shared" si="42"/>
      </c>
      <c r="CU124" s="75">
        <f t="shared" si="42"/>
      </c>
      <c r="CV124" s="75">
        <f t="shared" si="42"/>
      </c>
      <c r="CW124" s="75">
        <f t="shared" si="42"/>
      </c>
      <c r="CX124" s="75">
        <f t="shared" si="42"/>
      </c>
      <c r="CY124" s="75">
        <f t="shared" si="42"/>
        <v>167.76470588235293</v>
      </c>
      <c r="CZ124" s="76"/>
      <c r="DA124" s="68"/>
      <c r="DB124" s="92" t="s">
        <v>273</v>
      </c>
      <c r="DC124" s="106"/>
      <c r="DD124" s="73">
        <f>IF(DD122="","",DD122/DD123)</f>
        <v>162.11494252873564</v>
      </c>
      <c r="DE124" s="106"/>
      <c r="DF124" s="77">
        <f>CY124-A124</f>
        <v>9.086134453781511</v>
      </c>
    </row>
    <row r="125" spans="1:110" ht="12.75" customHeight="1">
      <c r="A125" s="78">
        <v>15992</v>
      </c>
      <c r="B125" s="79" t="s">
        <v>274</v>
      </c>
      <c r="C125" s="61" t="s">
        <v>144</v>
      </c>
      <c r="D125" s="81"/>
      <c r="E125" s="64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>
        <v>974</v>
      </c>
      <c r="T125" s="66"/>
      <c r="U125" s="66"/>
      <c r="V125" s="66">
        <v>1024</v>
      </c>
      <c r="W125" s="66"/>
      <c r="X125" s="66"/>
      <c r="Y125" s="66"/>
      <c r="Z125" s="66"/>
      <c r="AA125" s="66"/>
      <c r="AB125" s="66"/>
      <c r="AC125" s="66"/>
      <c r="AD125" s="66">
        <v>966</v>
      </c>
      <c r="AE125" s="66"/>
      <c r="AF125" s="66">
        <v>2314</v>
      </c>
      <c r="AG125" s="66"/>
      <c r="AH125" s="66">
        <v>1326</v>
      </c>
      <c r="AI125" s="89"/>
      <c r="AJ125" s="66"/>
      <c r="AK125" s="66"/>
      <c r="AL125" s="66"/>
      <c r="AM125" s="66">
        <v>1325</v>
      </c>
      <c r="AN125" s="66"/>
      <c r="AO125" s="66"/>
      <c r="AP125" s="66"/>
      <c r="AQ125" s="66"/>
      <c r="AR125" s="66">
        <v>1311</v>
      </c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>
        <f>IF(SUM(D125:CX125)=0,"",SUM(D125:CX125))</f>
        <v>9240</v>
      </c>
      <c r="CZ125" s="67"/>
      <c r="DA125" s="68"/>
      <c r="DB125" s="79" t="s">
        <v>274</v>
      </c>
      <c r="DC125" s="106"/>
      <c r="DD125" s="78">
        <f>VLOOKUP(B127,'listing du mois'!$A$2:$Z$451,23,0)</f>
        <v>11685</v>
      </c>
      <c r="DE125" s="106"/>
      <c r="DF125" s="81"/>
    </row>
    <row r="126" spans="1:110" ht="12.75" customHeight="1">
      <c r="A126" s="78">
        <v>92</v>
      </c>
      <c r="B126" s="79" t="s">
        <v>275</v>
      </c>
      <c r="C126" s="71" t="s">
        <v>146</v>
      </c>
      <c r="D126" s="81"/>
      <c r="E126" s="64"/>
      <c r="F126" s="81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>
        <v>6</v>
      </c>
      <c r="T126" s="66"/>
      <c r="U126" s="66"/>
      <c r="V126" s="66">
        <v>6</v>
      </c>
      <c r="W126" s="66"/>
      <c r="X126" s="66"/>
      <c r="Y126" s="66"/>
      <c r="Z126" s="66"/>
      <c r="AA126" s="66"/>
      <c r="AB126" s="66"/>
      <c r="AC126" s="66"/>
      <c r="AD126" s="66">
        <v>6</v>
      </c>
      <c r="AE126" s="66"/>
      <c r="AF126" s="66">
        <v>13</v>
      </c>
      <c r="AG126" s="66"/>
      <c r="AH126" s="66">
        <v>8</v>
      </c>
      <c r="AI126" s="89"/>
      <c r="AJ126" s="66"/>
      <c r="AK126" s="66"/>
      <c r="AL126" s="66"/>
      <c r="AM126" s="66">
        <v>8</v>
      </c>
      <c r="AN126" s="66"/>
      <c r="AO126" s="66"/>
      <c r="AP126" s="66"/>
      <c r="AQ126" s="66"/>
      <c r="AR126" s="66">
        <v>8</v>
      </c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>
        <f>IF(SUM(D126:CX126)=0,"",SUM(D126:CX126))</f>
        <v>55</v>
      </c>
      <c r="CZ126" s="27">
        <f>IF(COUNTA(D126:CX126)=0,"",COUNTA(D126:CX126))</f>
        <v>7</v>
      </c>
      <c r="DA126" s="3" t="s">
        <v>276</v>
      </c>
      <c r="DB126" s="79" t="s">
        <v>275</v>
      </c>
      <c r="DC126" s="106"/>
      <c r="DD126" s="78">
        <f>VLOOKUP(B127,'listing du mois'!$A$2:$Z$451,24,0)</f>
        <v>69</v>
      </c>
      <c r="DE126" s="106"/>
      <c r="DF126" s="81"/>
    </row>
    <row r="127" spans="1:110" ht="12.75" customHeight="1">
      <c r="A127" s="73">
        <f>IF(A125="","",A125/A126)</f>
        <v>173.82608695652175</v>
      </c>
      <c r="B127" s="84" t="s">
        <v>277</v>
      </c>
      <c r="C127" s="71" t="s">
        <v>149</v>
      </c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>
        <f>IF(R125="","",R125/R126)</f>
      </c>
      <c r="S127" s="75">
        <f>IF(S125="","",S125/S126)</f>
        <v>162.33333333333334</v>
      </c>
      <c r="T127" s="75">
        <f>IF(T125="","",T125/T126)</f>
      </c>
      <c r="U127" s="75">
        <f>IF(U125="","",U125/U126)</f>
      </c>
      <c r="V127" s="75">
        <f>IF(V125="","",V125/V126)</f>
        <v>170.66666666666666</v>
      </c>
      <c r="W127" s="75"/>
      <c r="X127" s="75"/>
      <c r="Y127" s="75"/>
      <c r="Z127" s="75"/>
      <c r="AA127" s="75"/>
      <c r="AB127" s="75"/>
      <c r="AC127" s="75"/>
      <c r="AD127" s="75">
        <f>AD125/AD126</f>
        <v>161</v>
      </c>
      <c r="AE127" s="75"/>
      <c r="AF127" s="75">
        <f>AF125/AF126</f>
        <v>178</v>
      </c>
      <c r="AG127" s="75"/>
      <c r="AH127" s="75">
        <f>IF(AH125="","",AH125/AH126)</f>
        <v>165.75</v>
      </c>
      <c r="AI127" s="75"/>
      <c r="AJ127" s="75"/>
      <c r="AK127" s="75"/>
      <c r="AL127" s="75"/>
      <c r="AM127" s="75">
        <f>AM125/AM126</f>
        <v>165.625</v>
      </c>
      <c r="AN127" s="75"/>
      <c r="AO127" s="75"/>
      <c r="AP127" s="75"/>
      <c r="AQ127" s="75"/>
      <c r="AR127" s="75">
        <f>AR125/AR126</f>
        <v>163.875</v>
      </c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>
        <f aca="true" t="shared" si="43" ref="BU127:CY127">IF(BU125="","",BU125/BU126)</f>
      </c>
      <c r="BV127" s="75">
        <f t="shared" si="43"/>
      </c>
      <c r="BW127" s="75">
        <f t="shared" si="43"/>
      </c>
      <c r="BX127" s="75">
        <f t="shared" si="43"/>
      </c>
      <c r="BY127" s="75">
        <f t="shared" si="43"/>
      </c>
      <c r="BZ127" s="75">
        <f t="shared" si="43"/>
      </c>
      <c r="CA127" s="75">
        <f t="shared" si="43"/>
      </c>
      <c r="CB127" s="75">
        <f t="shared" si="43"/>
      </c>
      <c r="CC127" s="75">
        <f t="shared" si="43"/>
      </c>
      <c r="CD127" s="75">
        <f t="shared" si="43"/>
      </c>
      <c r="CE127" s="75">
        <f t="shared" si="43"/>
      </c>
      <c r="CF127" s="75">
        <f t="shared" si="43"/>
      </c>
      <c r="CG127" s="75">
        <f t="shared" si="43"/>
      </c>
      <c r="CH127" s="75">
        <f t="shared" si="43"/>
      </c>
      <c r="CI127" s="75">
        <f t="shared" si="43"/>
      </c>
      <c r="CJ127" s="75">
        <f t="shared" si="43"/>
      </c>
      <c r="CK127" s="75">
        <f t="shared" si="43"/>
      </c>
      <c r="CL127" s="75">
        <f t="shared" si="43"/>
      </c>
      <c r="CM127" s="75">
        <f t="shared" si="43"/>
      </c>
      <c r="CN127" s="75">
        <f t="shared" si="43"/>
      </c>
      <c r="CO127" s="75">
        <f t="shared" si="43"/>
      </c>
      <c r="CP127" s="75">
        <f t="shared" si="43"/>
      </c>
      <c r="CQ127" s="75">
        <f t="shared" si="43"/>
      </c>
      <c r="CR127" s="75">
        <f t="shared" si="43"/>
      </c>
      <c r="CS127" s="75">
        <f t="shared" si="43"/>
      </c>
      <c r="CT127" s="75">
        <f t="shared" si="43"/>
      </c>
      <c r="CU127" s="75">
        <f t="shared" si="43"/>
      </c>
      <c r="CV127" s="75">
        <f t="shared" si="43"/>
      </c>
      <c r="CW127" s="75">
        <f t="shared" si="43"/>
      </c>
      <c r="CX127" s="75">
        <f t="shared" si="43"/>
      </c>
      <c r="CY127" s="75">
        <f t="shared" si="43"/>
        <v>168</v>
      </c>
      <c r="CZ127" s="76"/>
      <c r="DA127" s="68"/>
      <c r="DB127" s="84" t="s">
        <v>277</v>
      </c>
      <c r="DC127" s="106"/>
      <c r="DD127" s="73">
        <f>IF(DD125="","",DD125/DD126)</f>
        <v>169.34782608695653</v>
      </c>
      <c r="DE127" s="106"/>
      <c r="DF127" s="77">
        <f>CY127-A127</f>
        <v>-5.826086956521749</v>
      </c>
    </row>
    <row r="128" spans="1:110" ht="12.75" customHeight="1">
      <c r="A128" s="78">
        <v>8783</v>
      </c>
      <c r="B128" s="79" t="s">
        <v>278</v>
      </c>
      <c r="C128" s="61" t="s">
        <v>144</v>
      </c>
      <c r="D128" s="81"/>
      <c r="E128" s="64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>
        <v>539</v>
      </c>
      <c r="R128" s="66"/>
      <c r="S128" s="66"/>
      <c r="T128" s="66"/>
      <c r="U128" s="66"/>
      <c r="V128" s="66">
        <v>931</v>
      </c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89"/>
      <c r="AJ128" s="66"/>
      <c r="AK128" s="66"/>
      <c r="AL128" s="66"/>
      <c r="AM128" s="66"/>
      <c r="AN128" s="66"/>
      <c r="AO128" s="66">
        <v>1250</v>
      </c>
      <c r="AP128" s="66"/>
      <c r="AQ128" s="66">
        <v>1278</v>
      </c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>
        <f>IF(SUM(D128:CX128)=0,"",SUM(D128:CX128))</f>
        <v>3998</v>
      </c>
      <c r="CZ128" s="67"/>
      <c r="DA128" s="68"/>
      <c r="DB128" s="79" t="s">
        <v>278</v>
      </c>
      <c r="DC128" s="106"/>
      <c r="DD128" s="78">
        <f>VLOOKUP(B130,'listing du mois'!$A$2:$Z$451,23,0)</f>
        <v>6165</v>
      </c>
      <c r="DE128" s="106"/>
      <c r="DF128" s="81"/>
    </row>
    <row r="129" spans="1:110" ht="12.75" customHeight="1">
      <c r="A129" s="78">
        <v>60</v>
      </c>
      <c r="B129" s="82" t="s">
        <v>279</v>
      </c>
      <c r="C129" s="71" t="s">
        <v>146</v>
      </c>
      <c r="D129" s="81"/>
      <c r="E129" s="64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>
        <v>4</v>
      </c>
      <c r="R129" s="66"/>
      <c r="S129" s="66"/>
      <c r="T129" s="66"/>
      <c r="U129" s="66"/>
      <c r="V129" s="66">
        <v>6</v>
      </c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27"/>
      <c r="AJ129" s="66"/>
      <c r="AK129" s="66"/>
      <c r="AL129" s="66"/>
      <c r="AM129" s="66"/>
      <c r="AN129" s="66"/>
      <c r="AO129" s="66">
        <v>8</v>
      </c>
      <c r="AP129" s="66"/>
      <c r="AQ129" s="66">
        <v>8</v>
      </c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>
        <f>IF(SUM(D129:CX129)=0,"",SUM(D129:CX129))</f>
        <v>26</v>
      </c>
      <c r="CZ129" s="27">
        <f>IF(COUNTA(D129:CX129)=0,"",COUNTA(D129:CX129))</f>
        <v>4</v>
      </c>
      <c r="DA129" s="3" t="s">
        <v>280</v>
      </c>
      <c r="DB129" s="82" t="s">
        <v>279</v>
      </c>
      <c r="DC129" s="106"/>
      <c r="DD129" s="78">
        <f>VLOOKUP(B130,'listing du mois'!$A$2:$Z$451,24,0)</f>
        <v>42</v>
      </c>
      <c r="DE129" s="106"/>
      <c r="DF129" s="81"/>
    </row>
    <row r="130" spans="1:110" ht="12.75" customHeight="1">
      <c r="A130" s="73">
        <f>IF(A128="","",A128/A129)</f>
        <v>146.38333333333333</v>
      </c>
      <c r="B130" s="84" t="s">
        <v>281</v>
      </c>
      <c r="C130" s="71" t="s">
        <v>149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>
        <f aca="true" t="shared" si="44" ref="Q130:V130">IF(Q128="","",Q128/Q129)</f>
        <v>134.75</v>
      </c>
      <c r="R130" s="75">
        <f t="shared" si="44"/>
      </c>
      <c r="S130" s="75">
        <f t="shared" si="44"/>
      </c>
      <c r="T130" s="75">
        <f t="shared" si="44"/>
      </c>
      <c r="U130" s="75">
        <f t="shared" si="44"/>
      </c>
      <c r="V130" s="75">
        <f t="shared" si="44"/>
        <v>155.16666666666666</v>
      </c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3"/>
      <c r="AJ130" s="75"/>
      <c r="AK130" s="75"/>
      <c r="AL130" s="75"/>
      <c r="AM130" s="75"/>
      <c r="AN130" s="75"/>
      <c r="AO130" s="75">
        <f>IF(AO128="","",AO128/AO129)</f>
        <v>156.25</v>
      </c>
      <c r="AP130" s="75"/>
      <c r="AQ130" s="75">
        <f>AQ128/AQ129</f>
        <v>159.75</v>
      </c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>
        <f aca="true" t="shared" si="45" ref="BU130:CY130">IF(BU128="","",BU128/BU129)</f>
      </c>
      <c r="BV130" s="75">
        <f t="shared" si="45"/>
      </c>
      <c r="BW130" s="75">
        <f t="shared" si="45"/>
      </c>
      <c r="BX130" s="75">
        <f t="shared" si="45"/>
      </c>
      <c r="BY130" s="75">
        <f t="shared" si="45"/>
      </c>
      <c r="BZ130" s="75">
        <f t="shared" si="45"/>
      </c>
      <c r="CA130" s="75">
        <f t="shared" si="45"/>
      </c>
      <c r="CB130" s="75">
        <f t="shared" si="45"/>
      </c>
      <c r="CC130" s="75">
        <f t="shared" si="45"/>
      </c>
      <c r="CD130" s="75">
        <f t="shared" si="45"/>
      </c>
      <c r="CE130" s="75">
        <f t="shared" si="45"/>
      </c>
      <c r="CF130" s="75">
        <f t="shared" si="45"/>
      </c>
      <c r="CG130" s="75">
        <f t="shared" si="45"/>
      </c>
      <c r="CH130" s="75">
        <f t="shared" si="45"/>
      </c>
      <c r="CI130" s="75">
        <f t="shared" si="45"/>
      </c>
      <c r="CJ130" s="75">
        <f t="shared" si="45"/>
      </c>
      <c r="CK130" s="75">
        <f t="shared" si="45"/>
      </c>
      <c r="CL130" s="75">
        <f t="shared" si="45"/>
      </c>
      <c r="CM130" s="75">
        <f t="shared" si="45"/>
      </c>
      <c r="CN130" s="75">
        <f t="shared" si="45"/>
      </c>
      <c r="CO130" s="75">
        <f t="shared" si="45"/>
      </c>
      <c r="CP130" s="75">
        <f t="shared" si="45"/>
      </c>
      <c r="CQ130" s="75">
        <f t="shared" si="45"/>
      </c>
      <c r="CR130" s="75">
        <f t="shared" si="45"/>
      </c>
      <c r="CS130" s="75">
        <f t="shared" si="45"/>
      </c>
      <c r="CT130" s="75">
        <f t="shared" si="45"/>
      </c>
      <c r="CU130" s="75">
        <f t="shared" si="45"/>
      </c>
      <c r="CV130" s="75">
        <f t="shared" si="45"/>
      </c>
      <c r="CW130" s="75">
        <f t="shared" si="45"/>
      </c>
      <c r="CX130" s="75">
        <f t="shared" si="45"/>
      </c>
      <c r="CY130" s="75">
        <f t="shared" si="45"/>
        <v>153.76923076923077</v>
      </c>
      <c r="CZ130" s="76"/>
      <c r="DA130" s="122"/>
      <c r="DB130" s="84" t="s">
        <v>281</v>
      </c>
      <c r="DC130" s="106"/>
      <c r="DD130" s="73">
        <f>IF(DD128="","",DD128/DD129)</f>
        <v>146.78571428571428</v>
      </c>
      <c r="DE130" s="106"/>
      <c r="DF130" s="77">
        <f>CY130-A130</f>
        <v>7.385897435897448</v>
      </c>
    </row>
    <row r="131" spans="1:110" ht="12.75" customHeight="1">
      <c r="A131" s="78">
        <v>2288</v>
      </c>
      <c r="B131" s="79" t="s">
        <v>282</v>
      </c>
      <c r="C131" s="61" t="s">
        <v>144</v>
      </c>
      <c r="D131" s="66"/>
      <c r="E131" s="64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>
        <v>405</v>
      </c>
      <c r="Q131" s="66"/>
      <c r="R131" s="66"/>
      <c r="S131" s="66"/>
      <c r="T131" s="66"/>
      <c r="U131" s="66"/>
      <c r="V131" s="66">
        <v>1004</v>
      </c>
      <c r="W131" s="66"/>
      <c r="X131" s="66"/>
      <c r="Y131" s="66"/>
      <c r="Z131" s="66"/>
      <c r="AA131" s="66"/>
      <c r="AB131" s="66"/>
      <c r="AC131" s="66"/>
      <c r="AD131" s="66"/>
      <c r="AE131" s="66">
        <v>680</v>
      </c>
      <c r="AF131" s="66"/>
      <c r="AG131" s="66"/>
      <c r="AH131" s="66"/>
      <c r="AI131" s="89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>
        <f>IF(SUM(D131:CX131)=0,"",SUM(D131:CX131))</f>
        <v>2089</v>
      </c>
      <c r="CZ131" s="67"/>
      <c r="DA131" s="68"/>
      <c r="DB131" s="79" t="s">
        <v>282</v>
      </c>
      <c r="DC131" s="106"/>
      <c r="DD131" s="78">
        <f>VLOOKUP(B133,'listing du mois'!$A$2:$Z$451,23,0)</f>
        <v>2231</v>
      </c>
      <c r="DE131" s="106"/>
      <c r="DF131" s="66"/>
    </row>
    <row r="132" spans="1:110" ht="12.75" customHeight="1">
      <c r="A132" s="78">
        <v>12</v>
      </c>
      <c r="B132" s="82" t="s">
        <v>155</v>
      </c>
      <c r="C132" s="71" t="s">
        <v>146</v>
      </c>
      <c r="D132" s="66"/>
      <c r="E132" s="64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>
        <v>3</v>
      </c>
      <c r="Q132" s="66"/>
      <c r="R132" s="66"/>
      <c r="S132" s="66"/>
      <c r="T132" s="66"/>
      <c r="U132" s="66"/>
      <c r="V132" s="66">
        <v>6</v>
      </c>
      <c r="W132" s="66"/>
      <c r="X132" s="66"/>
      <c r="Y132" s="66"/>
      <c r="Z132" s="66"/>
      <c r="AA132" s="66"/>
      <c r="AB132" s="66"/>
      <c r="AC132" s="66"/>
      <c r="AD132" s="66"/>
      <c r="AE132" s="66">
        <v>4</v>
      </c>
      <c r="AF132" s="66"/>
      <c r="AG132" s="66"/>
      <c r="AH132" s="66"/>
      <c r="AI132" s="89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>
        <f>IF(SUM(D132:CX132)=0,"",SUM(D132:CX132))</f>
        <v>13</v>
      </c>
      <c r="CZ132" s="27">
        <f>IF(COUNTA(D132:CX132)=0,"",COUNTA(D132:CX132))</f>
        <v>3</v>
      </c>
      <c r="DA132" s="3" t="s">
        <v>283</v>
      </c>
      <c r="DB132" s="82" t="s">
        <v>155</v>
      </c>
      <c r="DC132" s="106"/>
      <c r="DD132" s="78">
        <f>VLOOKUP(B133,'listing du mois'!$A$2:$Z$451,24,0)</f>
        <v>14</v>
      </c>
      <c r="DE132" s="106"/>
      <c r="DF132" s="66"/>
    </row>
    <row r="133" spans="1:110" ht="12.75" customHeight="1">
      <c r="A133" s="73">
        <f>IF(A131="","",A131/A132)</f>
        <v>190.66666666666666</v>
      </c>
      <c r="B133" s="84" t="s">
        <v>284</v>
      </c>
      <c r="C133" s="71" t="s">
        <v>149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>
        <f>IF(P131="","",P131/P132)</f>
        <v>135</v>
      </c>
      <c r="Q133" s="75"/>
      <c r="R133" s="75">
        <f>IF(R131="","",R131/R132)</f>
      </c>
      <c r="S133" s="75">
        <f>IF(S131="","",S131/S132)</f>
      </c>
      <c r="T133" s="75">
        <f>IF(T131="","",T131/T132)</f>
      </c>
      <c r="U133" s="75">
        <f>IF(U131="","",U131/U132)</f>
      </c>
      <c r="V133" s="75">
        <f>IF(V131="","",V131/V132)</f>
        <v>167.33333333333334</v>
      </c>
      <c r="W133" s="75"/>
      <c r="X133" s="75"/>
      <c r="Y133" s="75"/>
      <c r="Z133" s="75"/>
      <c r="AA133" s="75"/>
      <c r="AB133" s="75"/>
      <c r="AC133" s="75"/>
      <c r="AD133" s="75"/>
      <c r="AE133" s="75">
        <f>IF(AE131="","",AE131/AE132)</f>
        <v>170</v>
      </c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>
        <f aca="true" t="shared" si="46" ref="BU133:CY133">IF(BU131="","",BU131/BU132)</f>
      </c>
      <c r="BV133" s="75">
        <f t="shared" si="46"/>
      </c>
      <c r="BW133" s="75">
        <f t="shared" si="46"/>
      </c>
      <c r="BX133" s="75">
        <f t="shared" si="46"/>
      </c>
      <c r="BY133" s="75">
        <f t="shared" si="46"/>
      </c>
      <c r="BZ133" s="75">
        <f t="shared" si="46"/>
      </c>
      <c r="CA133" s="75">
        <f t="shared" si="46"/>
      </c>
      <c r="CB133" s="75">
        <f t="shared" si="46"/>
      </c>
      <c r="CC133" s="75">
        <f t="shared" si="46"/>
      </c>
      <c r="CD133" s="75">
        <f t="shared" si="46"/>
      </c>
      <c r="CE133" s="75">
        <f t="shared" si="46"/>
      </c>
      <c r="CF133" s="75">
        <f t="shared" si="46"/>
      </c>
      <c r="CG133" s="75">
        <f t="shared" si="46"/>
      </c>
      <c r="CH133" s="75">
        <f t="shared" si="46"/>
      </c>
      <c r="CI133" s="75">
        <f t="shared" si="46"/>
      </c>
      <c r="CJ133" s="75">
        <f t="shared" si="46"/>
      </c>
      <c r="CK133" s="75">
        <f t="shared" si="46"/>
      </c>
      <c r="CL133" s="75">
        <f t="shared" si="46"/>
      </c>
      <c r="CM133" s="75">
        <f t="shared" si="46"/>
      </c>
      <c r="CN133" s="75">
        <f t="shared" si="46"/>
      </c>
      <c r="CO133" s="75">
        <f t="shared" si="46"/>
      </c>
      <c r="CP133" s="75">
        <f t="shared" si="46"/>
      </c>
      <c r="CQ133" s="75">
        <f t="shared" si="46"/>
      </c>
      <c r="CR133" s="75">
        <f t="shared" si="46"/>
      </c>
      <c r="CS133" s="75">
        <f t="shared" si="46"/>
      </c>
      <c r="CT133" s="75">
        <f t="shared" si="46"/>
      </c>
      <c r="CU133" s="75">
        <f t="shared" si="46"/>
      </c>
      <c r="CV133" s="75">
        <f t="shared" si="46"/>
      </c>
      <c r="CW133" s="75">
        <f t="shared" si="46"/>
      </c>
      <c r="CX133" s="75">
        <f t="shared" si="46"/>
      </c>
      <c r="CY133" s="75">
        <f t="shared" si="46"/>
        <v>160.69230769230768</v>
      </c>
      <c r="CZ133" s="76"/>
      <c r="DB133" s="84" t="s">
        <v>284</v>
      </c>
      <c r="DC133" s="106"/>
      <c r="DD133" s="73">
        <f>IF(DD131="","",DD131/DD132)</f>
        <v>159.35714285714286</v>
      </c>
      <c r="DE133" s="106"/>
      <c r="DF133" s="77">
        <f>CY133-A133</f>
        <v>-29.974358974358978</v>
      </c>
    </row>
    <row r="134" spans="1:110" ht="12.75" customHeight="1">
      <c r="A134" s="78"/>
      <c r="B134" s="123" t="s">
        <v>285</v>
      </c>
      <c r="C134" s="61" t="s">
        <v>144</v>
      </c>
      <c r="D134" s="81"/>
      <c r="E134" s="64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9"/>
      <c r="AJ134" s="81"/>
      <c r="AK134" s="81"/>
      <c r="AL134" s="81"/>
      <c r="AM134" s="81"/>
      <c r="AN134" s="81"/>
      <c r="AO134" s="81"/>
      <c r="AP134" s="81"/>
      <c r="AQ134" s="66">
        <v>963</v>
      </c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66">
        <f>IF(SUM(D134:CX134)=0,"",SUM(D134:CX134))</f>
        <v>963</v>
      </c>
      <c r="CZ134" s="67"/>
      <c r="DA134" s="68"/>
      <c r="DB134" s="123" t="s">
        <v>285</v>
      </c>
      <c r="DC134" s="106"/>
      <c r="DD134" s="78">
        <f>VLOOKUP(B136,'listing du mois'!$A$2:$Z$451,23,0)</f>
        <v>3648</v>
      </c>
      <c r="DE134" s="106"/>
      <c r="DF134" s="116"/>
    </row>
    <row r="135" spans="1:110" ht="12.75" customHeight="1">
      <c r="A135" s="78"/>
      <c r="B135" s="91" t="s">
        <v>233</v>
      </c>
      <c r="C135" s="71" t="s">
        <v>146</v>
      </c>
      <c r="D135" s="81"/>
      <c r="E135" s="64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27"/>
      <c r="AJ135" s="81"/>
      <c r="AK135" s="81"/>
      <c r="AL135" s="81"/>
      <c r="AM135" s="81"/>
      <c r="AN135" s="81"/>
      <c r="AO135" s="81"/>
      <c r="AP135" s="81"/>
      <c r="AQ135" s="66">
        <v>8</v>
      </c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66">
        <f>IF(SUM(D135:CX135)=0,"",SUM(D135:CX135))</f>
        <v>8</v>
      </c>
      <c r="CZ135" s="27">
        <f>IF(COUNTA(D135:CX135)=0,"",COUNTA(D135:CX135))</f>
        <v>1</v>
      </c>
      <c r="DA135" s="3" t="s">
        <v>286</v>
      </c>
      <c r="DB135" s="91" t="s">
        <v>233</v>
      </c>
      <c r="DC135" s="106"/>
      <c r="DD135" s="78">
        <f>VLOOKUP(B136,'listing du mois'!$A$2:$Z$451,24,0)</f>
        <v>24</v>
      </c>
      <c r="DE135" s="106"/>
      <c r="DF135" s="81"/>
    </row>
    <row r="136" spans="1:110" ht="12.75" customHeight="1">
      <c r="A136" s="73"/>
      <c r="B136" s="92" t="s">
        <v>287</v>
      </c>
      <c r="C136" s="71" t="s">
        <v>149</v>
      </c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>
        <f>IF(R134="","",R134/R135)</f>
      </c>
      <c r="S136" s="75">
        <f>IF(S134="","",S134/S135)</f>
      </c>
      <c r="T136" s="75">
        <f>IF(T134="","",T134/T135)</f>
      </c>
      <c r="U136" s="75">
        <f>IF(U134="","",U134/U135)</f>
      </c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3"/>
      <c r="AJ136" s="75"/>
      <c r="AK136" s="75"/>
      <c r="AL136" s="75"/>
      <c r="AM136" s="75"/>
      <c r="AN136" s="75"/>
      <c r="AO136" s="75"/>
      <c r="AP136" s="75"/>
      <c r="AQ136" s="75">
        <f>AQ134/AQ135</f>
        <v>120.375</v>
      </c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>
        <f aca="true" t="shared" si="47" ref="BU136:CY136">IF(BU134="","",BU134/BU135)</f>
      </c>
      <c r="BV136" s="75">
        <f t="shared" si="47"/>
      </c>
      <c r="BW136" s="75">
        <f t="shared" si="47"/>
      </c>
      <c r="BX136" s="75">
        <f t="shared" si="47"/>
      </c>
      <c r="BY136" s="75">
        <f t="shared" si="47"/>
      </c>
      <c r="BZ136" s="75">
        <f t="shared" si="47"/>
      </c>
      <c r="CA136" s="75">
        <f t="shared" si="47"/>
      </c>
      <c r="CB136" s="75">
        <f t="shared" si="47"/>
      </c>
      <c r="CC136" s="75">
        <f t="shared" si="47"/>
      </c>
      <c r="CD136" s="75">
        <f t="shared" si="47"/>
      </c>
      <c r="CE136" s="75">
        <f t="shared" si="47"/>
      </c>
      <c r="CF136" s="75">
        <f t="shared" si="47"/>
      </c>
      <c r="CG136" s="75">
        <f t="shared" si="47"/>
      </c>
      <c r="CH136" s="75">
        <f t="shared" si="47"/>
      </c>
      <c r="CI136" s="75">
        <f t="shared" si="47"/>
      </c>
      <c r="CJ136" s="75">
        <f t="shared" si="47"/>
      </c>
      <c r="CK136" s="75">
        <f t="shared" si="47"/>
      </c>
      <c r="CL136" s="75">
        <f t="shared" si="47"/>
      </c>
      <c r="CM136" s="75">
        <f t="shared" si="47"/>
      </c>
      <c r="CN136" s="75">
        <f t="shared" si="47"/>
      </c>
      <c r="CO136" s="75">
        <f t="shared" si="47"/>
      </c>
      <c r="CP136" s="75">
        <f t="shared" si="47"/>
      </c>
      <c r="CQ136" s="75">
        <f t="shared" si="47"/>
      </c>
      <c r="CR136" s="75">
        <f t="shared" si="47"/>
      </c>
      <c r="CS136" s="75">
        <f t="shared" si="47"/>
      </c>
      <c r="CT136" s="75">
        <f t="shared" si="47"/>
      </c>
      <c r="CU136" s="75">
        <f t="shared" si="47"/>
      </c>
      <c r="CV136" s="75">
        <f t="shared" si="47"/>
      </c>
      <c r="CW136" s="75">
        <f t="shared" si="47"/>
      </c>
      <c r="CX136" s="75">
        <f t="shared" si="47"/>
      </c>
      <c r="CY136" s="75">
        <f t="shared" si="47"/>
        <v>120.375</v>
      </c>
      <c r="CZ136" s="76"/>
      <c r="DA136" s="68"/>
      <c r="DB136" s="92" t="s">
        <v>287</v>
      </c>
      <c r="DC136" s="106"/>
      <c r="DD136" s="73">
        <f>IF(DD134="","",DD134/DD135)</f>
        <v>152</v>
      </c>
      <c r="DE136" s="106"/>
      <c r="DF136" s="77">
        <f>CY136-A136</f>
        <v>120.375</v>
      </c>
    </row>
    <row r="137" spans="1:110" ht="12.75" customHeight="1">
      <c r="A137" s="124">
        <f>A11+A14+A17+A20+A23+A26+A29+A32+A35+A41+A44+A47+A50+A53+A56+A59+A62+A65+A68+A71+A74+A77+A80+A83+A86+A89+A92+A95+A98+A101+A104+A107+A110+A113+A116+A119+A122+A125+A128+A131+A134</f>
        <v>506660</v>
      </c>
      <c r="B137" s="125"/>
      <c r="C137" s="71" t="s">
        <v>144</v>
      </c>
      <c r="D137" s="124">
        <f aca="true" t="shared" si="48" ref="D137:AU137">D11+D14+D17+D20+D23+D26+D29+D32+D35+D38+D41+D44+D47+D50+D53+D56+D59+D62+D65+D68+D71+D74+D77+D80+D83+D86+D89+D92+D95+D98+D101+D104+D107+D110+D113+D116+D119+D122+D125+D128+D131+D134</f>
        <v>9641</v>
      </c>
      <c r="E137" s="124">
        <f t="shared" si="48"/>
        <v>16762</v>
      </c>
      <c r="F137" s="124">
        <f t="shared" si="48"/>
        <v>16242</v>
      </c>
      <c r="G137" s="124">
        <f t="shared" si="48"/>
        <v>22044</v>
      </c>
      <c r="H137" s="124">
        <f t="shared" si="48"/>
        <v>7286</v>
      </c>
      <c r="I137" s="124">
        <f t="shared" si="48"/>
        <v>8435</v>
      </c>
      <c r="J137" s="124">
        <f t="shared" si="48"/>
        <v>4237</v>
      </c>
      <c r="K137" s="124">
        <f t="shared" si="48"/>
        <v>5452</v>
      </c>
      <c r="L137" s="124">
        <f t="shared" si="48"/>
        <v>14280</v>
      </c>
      <c r="M137" s="124">
        <f t="shared" si="48"/>
        <v>10399</v>
      </c>
      <c r="N137" s="124">
        <f t="shared" si="48"/>
        <v>1054</v>
      </c>
      <c r="O137" s="124">
        <f t="shared" si="48"/>
        <v>3031</v>
      </c>
      <c r="P137" s="124">
        <f t="shared" si="48"/>
        <v>5360</v>
      </c>
      <c r="Q137" s="124">
        <f t="shared" si="48"/>
        <v>3988</v>
      </c>
      <c r="R137" s="124">
        <f t="shared" si="48"/>
        <v>35152</v>
      </c>
      <c r="S137" s="124">
        <f t="shared" si="48"/>
        <v>3728</v>
      </c>
      <c r="T137" s="124">
        <f t="shared" si="48"/>
        <v>3504</v>
      </c>
      <c r="U137" s="124">
        <f t="shared" si="48"/>
        <v>14596</v>
      </c>
      <c r="V137" s="124">
        <f t="shared" si="48"/>
        <v>22998</v>
      </c>
      <c r="W137" s="124">
        <f t="shared" si="48"/>
        <v>8598</v>
      </c>
      <c r="X137" s="124">
        <f t="shared" si="48"/>
        <v>9709</v>
      </c>
      <c r="Y137" s="124">
        <f t="shared" si="48"/>
        <v>7197</v>
      </c>
      <c r="Z137" s="124">
        <f t="shared" si="48"/>
        <v>4454</v>
      </c>
      <c r="AA137" s="124">
        <f t="shared" si="48"/>
        <v>7984</v>
      </c>
      <c r="AB137" s="124">
        <f t="shared" si="48"/>
        <v>1128</v>
      </c>
      <c r="AC137" s="124">
        <f t="shared" si="48"/>
        <v>2869</v>
      </c>
      <c r="AD137" s="124">
        <f t="shared" si="48"/>
        <v>3918</v>
      </c>
      <c r="AE137" s="124">
        <f t="shared" si="48"/>
        <v>6054</v>
      </c>
      <c r="AF137" s="124">
        <f t="shared" si="48"/>
        <v>4740</v>
      </c>
      <c r="AG137" s="124">
        <f t="shared" si="48"/>
        <v>3060</v>
      </c>
      <c r="AH137" s="124">
        <f t="shared" si="48"/>
        <v>4068</v>
      </c>
      <c r="AI137" s="124">
        <f t="shared" si="48"/>
        <v>12115</v>
      </c>
      <c r="AJ137" s="124">
        <f t="shared" si="48"/>
        <v>1119</v>
      </c>
      <c r="AK137" s="124">
        <f t="shared" si="48"/>
        <v>1973</v>
      </c>
      <c r="AL137" s="124">
        <f t="shared" si="48"/>
        <v>2628</v>
      </c>
      <c r="AM137" s="124">
        <f t="shared" si="48"/>
        <v>3961</v>
      </c>
      <c r="AN137" s="124">
        <f t="shared" si="48"/>
        <v>9932</v>
      </c>
      <c r="AO137" s="124">
        <f t="shared" si="48"/>
        <v>22333</v>
      </c>
      <c r="AP137" s="124">
        <f t="shared" si="48"/>
        <v>3876</v>
      </c>
      <c r="AQ137" s="124">
        <f t="shared" si="48"/>
        <v>4482</v>
      </c>
      <c r="AR137" s="124">
        <f t="shared" si="48"/>
        <v>20137</v>
      </c>
      <c r="AS137" s="124">
        <f t="shared" si="48"/>
        <v>16612</v>
      </c>
      <c r="AT137" s="124">
        <f t="shared" si="48"/>
        <v>2945</v>
      </c>
      <c r="AU137" s="124">
        <f t="shared" si="48"/>
        <v>5148</v>
      </c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>
        <f aca="true" t="shared" si="49" ref="BU137:CX137">BU11+BU14+BU17+BU20+BU23+BU26+BU29+BU32+BU35+BU38+BU41+BU44+BU47+BU50+BU53+BU56+BU59+BU62+BU65+BU68+BU71+BU74+BU77+BU80+BU83+BU86+BU89+BU92+BU95+BU98+BU101+BU104+BU107+BU110+BU113+BU116+BU119+BU122+BU125+BU128+BU131+BU134</f>
        <v>0</v>
      </c>
      <c r="BV137" s="124">
        <f t="shared" si="49"/>
        <v>0</v>
      </c>
      <c r="BW137" s="124">
        <f t="shared" si="49"/>
        <v>0</v>
      </c>
      <c r="BX137" s="124">
        <f t="shared" si="49"/>
        <v>0</v>
      </c>
      <c r="BY137" s="124">
        <f t="shared" si="49"/>
        <v>0</v>
      </c>
      <c r="BZ137" s="124">
        <f t="shared" si="49"/>
        <v>0</v>
      </c>
      <c r="CA137" s="124">
        <f t="shared" si="49"/>
        <v>0</v>
      </c>
      <c r="CB137" s="124">
        <f t="shared" si="49"/>
        <v>0</v>
      </c>
      <c r="CC137" s="124">
        <f t="shared" si="49"/>
        <v>0</v>
      </c>
      <c r="CD137" s="124">
        <f t="shared" si="49"/>
        <v>0</v>
      </c>
      <c r="CE137" s="124">
        <f t="shared" si="49"/>
        <v>0</v>
      </c>
      <c r="CF137" s="124">
        <f t="shared" si="49"/>
        <v>0</v>
      </c>
      <c r="CG137" s="124">
        <f t="shared" si="49"/>
        <v>0</v>
      </c>
      <c r="CH137" s="124">
        <f t="shared" si="49"/>
        <v>0</v>
      </c>
      <c r="CI137" s="124">
        <f t="shared" si="49"/>
        <v>0</v>
      </c>
      <c r="CJ137" s="124">
        <f t="shared" si="49"/>
        <v>0</v>
      </c>
      <c r="CK137" s="124">
        <f t="shared" si="49"/>
        <v>0</v>
      </c>
      <c r="CL137" s="124">
        <f t="shared" si="49"/>
        <v>0</v>
      </c>
      <c r="CM137" s="124">
        <f t="shared" si="49"/>
        <v>0</v>
      </c>
      <c r="CN137" s="124">
        <f t="shared" si="49"/>
        <v>0</v>
      </c>
      <c r="CO137" s="124">
        <f t="shared" si="49"/>
        <v>0</v>
      </c>
      <c r="CP137" s="124">
        <f t="shared" si="49"/>
        <v>0</v>
      </c>
      <c r="CQ137" s="124">
        <f t="shared" si="49"/>
        <v>0</v>
      </c>
      <c r="CR137" s="124">
        <f t="shared" si="49"/>
        <v>0</v>
      </c>
      <c r="CS137" s="124">
        <f t="shared" si="49"/>
        <v>0</v>
      </c>
      <c r="CT137" s="124">
        <f t="shared" si="49"/>
        <v>0</v>
      </c>
      <c r="CU137" s="124">
        <f t="shared" si="49"/>
        <v>0</v>
      </c>
      <c r="CV137" s="124">
        <f t="shared" si="49"/>
        <v>0</v>
      </c>
      <c r="CW137" s="124">
        <f t="shared" si="49"/>
        <v>0</v>
      </c>
      <c r="CX137" s="124">
        <f t="shared" si="49"/>
        <v>0</v>
      </c>
      <c r="CY137" s="124">
        <f>SUM(D137:AU137)</f>
        <v>379229</v>
      </c>
      <c r="CZ137" s="126"/>
      <c r="DA137" s="127"/>
      <c r="DB137" s="125"/>
      <c r="DC137" s="128"/>
      <c r="DD137" s="124">
        <v>0</v>
      </c>
      <c r="DE137" s="128"/>
      <c r="DF137" s="128"/>
    </row>
    <row r="138" spans="1:110" ht="12.75" customHeight="1">
      <c r="A138" s="66">
        <f>A12+A15+A18+A21+A24+A27+A30+A33+A36+A42+A45+A48+A51+A54+A57+A60+A63+A66+A69+A72+A75+A78+A81+A84+A87+A90+A93+A96+A99+A102+A105+A108+A111+A114+A117+A120+A123+A126+A129+A132+A135</f>
        <v>2992</v>
      </c>
      <c r="B138" s="126"/>
      <c r="C138" s="129" t="s">
        <v>146</v>
      </c>
      <c r="D138" s="124">
        <f aca="true" t="shared" si="50" ref="D138:AU138">D12+D15+D18+D21+D24+D27+D30+D33+D36+D39+D42+D45+D48+D51+D54+D57+D60+D63+D66+D69+D72+D75+D78+D81+D84+D87+D90+D93+D96+D99+D102+D105+D108+D111+D114+D117+D120+D123+D126+D129+D132+D135</f>
        <v>56</v>
      </c>
      <c r="E138" s="124">
        <f t="shared" si="50"/>
        <v>111</v>
      </c>
      <c r="F138" s="124">
        <f t="shared" si="50"/>
        <v>90</v>
      </c>
      <c r="G138" s="124">
        <f t="shared" si="50"/>
        <v>128</v>
      </c>
      <c r="H138" s="124">
        <f t="shared" si="50"/>
        <v>44</v>
      </c>
      <c r="I138" s="124">
        <f t="shared" si="50"/>
        <v>45</v>
      </c>
      <c r="J138" s="124">
        <f t="shared" si="50"/>
        <v>28</v>
      </c>
      <c r="K138" s="124">
        <f t="shared" si="50"/>
        <v>33</v>
      </c>
      <c r="L138" s="124">
        <f t="shared" si="50"/>
        <v>80</v>
      </c>
      <c r="M138" s="124">
        <f t="shared" si="50"/>
        <v>64</v>
      </c>
      <c r="N138" s="124">
        <f t="shared" si="50"/>
        <v>8</v>
      </c>
      <c r="O138" s="124">
        <f t="shared" si="50"/>
        <v>21</v>
      </c>
      <c r="P138" s="124">
        <f t="shared" si="50"/>
        <v>35</v>
      </c>
      <c r="Q138" s="124">
        <f t="shared" si="50"/>
        <v>28</v>
      </c>
      <c r="R138" s="124">
        <f t="shared" si="50"/>
        <v>195</v>
      </c>
      <c r="S138" s="124">
        <f t="shared" si="50"/>
        <v>24</v>
      </c>
      <c r="T138" s="124">
        <f t="shared" si="50"/>
        <v>24</v>
      </c>
      <c r="U138" s="124">
        <f t="shared" si="50"/>
        <v>80</v>
      </c>
      <c r="V138" s="124">
        <f t="shared" si="50"/>
        <v>144</v>
      </c>
      <c r="W138" s="124">
        <f t="shared" si="50"/>
        <v>48</v>
      </c>
      <c r="X138" s="124">
        <f t="shared" si="50"/>
        <v>64</v>
      </c>
      <c r="Y138" s="124">
        <f t="shared" si="50"/>
        <v>44</v>
      </c>
      <c r="Z138" s="124">
        <f t="shared" si="50"/>
        <v>28</v>
      </c>
      <c r="AA138" s="124">
        <f t="shared" si="50"/>
        <v>45</v>
      </c>
      <c r="AB138" s="124">
        <f t="shared" si="50"/>
        <v>8</v>
      </c>
      <c r="AC138" s="124">
        <f t="shared" si="50"/>
        <v>21</v>
      </c>
      <c r="AD138" s="124">
        <f t="shared" si="50"/>
        <v>28</v>
      </c>
      <c r="AE138" s="124">
        <f t="shared" si="50"/>
        <v>35</v>
      </c>
      <c r="AF138" s="124">
        <f t="shared" si="50"/>
        <v>26</v>
      </c>
      <c r="AG138" s="124">
        <f t="shared" si="50"/>
        <v>16</v>
      </c>
      <c r="AH138" s="124">
        <f t="shared" si="50"/>
        <v>24</v>
      </c>
      <c r="AI138" s="124">
        <f t="shared" si="50"/>
        <v>80</v>
      </c>
      <c r="AJ138" s="124">
        <f t="shared" si="50"/>
        <v>8</v>
      </c>
      <c r="AK138" s="124">
        <f t="shared" si="50"/>
        <v>12</v>
      </c>
      <c r="AL138" s="124">
        <f t="shared" si="50"/>
        <v>16</v>
      </c>
      <c r="AM138" s="124">
        <f t="shared" si="50"/>
        <v>24</v>
      </c>
      <c r="AN138" s="124">
        <f t="shared" si="50"/>
        <v>56</v>
      </c>
      <c r="AO138" s="124">
        <f t="shared" si="50"/>
        <v>136</v>
      </c>
      <c r="AP138" s="124">
        <f t="shared" si="50"/>
        <v>22</v>
      </c>
      <c r="AQ138" s="124">
        <f t="shared" si="50"/>
        <v>32</v>
      </c>
      <c r="AR138" s="124">
        <f t="shared" si="50"/>
        <v>112</v>
      </c>
      <c r="AS138" s="124">
        <f t="shared" si="50"/>
        <v>86</v>
      </c>
      <c r="AT138" s="124">
        <f t="shared" si="50"/>
        <v>16</v>
      </c>
      <c r="AU138" s="124">
        <f t="shared" si="50"/>
        <v>32</v>
      </c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>
        <f aca="true" t="shared" si="51" ref="BU138:CX138">BU12+BU15+BU18+BU21+BU24+BU27+BU30+BU33+BU36+BU39+BU42+BU45+BU48+BU51+BU54+BU57+BU60+BU63+BU66+BU69+BU72+BU75+BU78+BU81+BU84+BU87+BU90+BU93+BU96+BU99+BU102+BU105+BU108+BU111+BU114+BU117+BU120+BU123+BU126+BU129+BU132+BU135</f>
        <v>0</v>
      </c>
      <c r="BV138" s="124">
        <f t="shared" si="51"/>
        <v>0</v>
      </c>
      <c r="BW138" s="124">
        <f t="shared" si="51"/>
        <v>0</v>
      </c>
      <c r="BX138" s="124">
        <f t="shared" si="51"/>
        <v>0</v>
      </c>
      <c r="BY138" s="124">
        <f t="shared" si="51"/>
        <v>0</v>
      </c>
      <c r="BZ138" s="124">
        <f t="shared" si="51"/>
        <v>0</v>
      </c>
      <c r="CA138" s="124">
        <f t="shared" si="51"/>
        <v>0</v>
      </c>
      <c r="CB138" s="124">
        <f t="shared" si="51"/>
        <v>0</v>
      </c>
      <c r="CC138" s="124">
        <f t="shared" si="51"/>
        <v>0</v>
      </c>
      <c r="CD138" s="124">
        <f t="shared" si="51"/>
        <v>0</v>
      </c>
      <c r="CE138" s="124">
        <f t="shared" si="51"/>
        <v>0</v>
      </c>
      <c r="CF138" s="124">
        <f t="shared" si="51"/>
        <v>0</v>
      </c>
      <c r="CG138" s="124">
        <f t="shared" si="51"/>
        <v>0</v>
      </c>
      <c r="CH138" s="124">
        <f t="shared" si="51"/>
        <v>0</v>
      </c>
      <c r="CI138" s="124">
        <f t="shared" si="51"/>
        <v>0</v>
      </c>
      <c r="CJ138" s="124">
        <f t="shared" si="51"/>
        <v>0</v>
      </c>
      <c r="CK138" s="124">
        <f t="shared" si="51"/>
        <v>0</v>
      </c>
      <c r="CL138" s="124">
        <f t="shared" si="51"/>
        <v>0</v>
      </c>
      <c r="CM138" s="124">
        <f t="shared" si="51"/>
        <v>0</v>
      </c>
      <c r="CN138" s="124">
        <f t="shared" si="51"/>
        <v>0</v>
      </c>
      <c r="CO138" s="124">
        <f t="shared" si="51"/>
        <v>0</v>
      </c>
      <c r="CP138" s="124">
        <f t="shared" si="51"/>
        <v>0</v>
      </c>
      <c r="CQ138" s="124">
        <f t="shared" si="51"/>
        <v>0</v>
      </c>
      <c r="CR138" s="124">
        <f t="shared" si="51"/>
        <v>0</v>
      </c>
      <c r="CS138" s="124">
        <f t="shared" si="51"/>
        <v>0</v>
      </c>
      <c r="CT138" s="124">
        <f t="shared" si="51"/>
        <v>0</v>
      </c>
      <c r="CU138" s="124">
        <f t="shared" si="51"/>
        <v>0</v>
      </c>
      <c r="CV138" s="124">
        <f t="shared" si="51"/>
        <v>0</v>
      </c>
      <c r="CW138" s="124">
        <f t="shared" si="51"/>
        <v>0</v>
      </c>
      <c r="CX138" s="124">
        <f t="shared" si="51"/>
        <v>0</v>
      </c>
      <c r="CY138" s="124">
        <f>SUM(D138:AU138)</f>
        <v>2257</v>
      </c>
      <c r="CZ138" s="130">
        <f>SUM(CZ12:CZ136)</f>
        <v>271</v>
      </c>
      <c r="DA138" s="127"/>
      <c r="DB138" s="126"/>
      <c r="DC138" s="128"/>
      <c r="DD138" s="66">
        <v>0</v>
      </c>
      <c r="DE138" s="128"/>
      <c r="DF138" s="128"/>
    </row>
    <row r="139" spans="1:110" ht="12.75" customHeight="1">
      <c r="A139" s="131">
        <f>A137/A138</f>
        <v>169.33823529411765</v>
      </c>
      <c r="B139" s="125"/>
      <c r="C139" s="71" t="s">
        <v>149</v>
      </c>
      <c r="D139" s="77">
        <f aca="true" t="shared" si="52" ref="D139:AU139">IF(D138=0,"",(D137/D138))</f>
        <v>172.16071428571428</v>
      </c>
      <c r="E139" s="77">
        <f t="shared" si="52"/>
        <v>151.00900900900902</v>
      </c>
      <c r="F139" s="77">
        <f t="shared" si="52"/>
        <v>180.46666666666667</v>
      </c>
      <c r="G139" s="77">
        <f t="shared" si="52"/>
        <v>172.21875</v>
      </c>
      <c r="H139" s="77">
        <f t="shared" si="52"/>
        <v>165.5909090909091</v>
      </c>
      <c r="I139" s="77">
        <f t="shared" si="52"/>
        <v>187.44444444444446</v>
      </c>
      <c r="J139" s="77">
        <f t="shared" si="52"/>
        <v>151.32142857142858</v>
      </c>
      <c r="K139" s="77">
        <f t="shared" si="52"/>
        <v>165.21212121212122</v>
      </c>
      <c r="L139" s="77">
        <f t="shared" si="52"/>
        <v>178.5</v>
      </c>
      <c r="M139" s="77">
        <f t="shared" si="52"/>
        <v>162.484375</v>
      </c>
      <c r="N139" s="77">
        <f t="shared" si="52"/>
        <v>131.75</v>
      </c>
      <c r="O139" s="77">
        <f t="shared" si="52"/>
        <v>144.33333333333334</v>
      </c>
      <c r="P139" s="77">
        <f t="shared" si="52"/>
        <v>153.14285714285714</v>
      </c>
      <c r="Q139" s="77">
        <f t="shared" si="52"/>
        <v>142.42857142857142</v>
      </c>
      <c r="R139" s="77">
        <f t="shared" si="52"/>
        <v>180.26666666666668</v>
      </c>
      <c r="S139" s="77">
        <f t="shared" si="52"/>
        <v>155.33333333333334</v>
      </c>
      <c r="T139" s="77">
        <f t="shared" si="52"/>
        <v>146</v>
      </c>
      <c r="U139" s="77">
        <f t="shared" si="52"/>
        <v>182.45</v>
      </c>
      <c r="V139" s="77">
        <f t="shared" si="52"/>
        <v>159.70833333333334</v>
      </c>
      <c r="W139" s="77">
        <f t="shared" si="52"/>
        <v>179.125</v>
      </c>
      <c r="X139" s="77">
        <f t="shared" si="52"/>
        <v>151.703125</v>
      </c>
      <c r="Y139" s="77">
        <f t="shared" si="52"/>
        <v>163.5681818181818</v>
      </c>
      <c r="Z139" s="77">
        <f t="shared" si="52"/>
        <v>159.07142857142858</v>
      </c>
      <c r="AA139" s="77">
        <f t="shared" si="52"/>
        <v>177.42222222222222</v>
      </c>
      <c r="AB139" s="77">
        <f t="shared" si="52"/>
        <v>141</v>
      </c>
      <c r="AC139" s="77">
        <f t="shared" si="52"/>
        <v>136.61904761904762</v>
      </c>
      <c r="AD139" s="77">
        <f t="shared" si="52"/>
        <v>139.92857142857142</v>
      </c>
      <c r="AE139" s="77">
        <f t="shared" si="52"/>
        <v>172.97142857142856</v>
      </c>
      <c r="AF139" s="77">
        <f t="shared" si="52"/>
        <v>182.30769230769232</v>
      </c>
      <c r="AG139" s="77">
        <f t="shared" si="52"/>
        <v>191.25</v>
      </c>
      <c r="AH139" s="77">
        <f t="shared" si="52"/>
        <v>169.5</v>
      </c>
      <c r="AI139" s="77">
        <f t="shared" si="52"/>
        <v>151.4375</v>
      </c>
      <c r="AJ139" s="77">
        <f t="shared" si="52"/>
        <v>139.875</v>
      </c>
      <c r="AK139" s="77">
        <f t="shared" si="52"/>
        <v>164.41666666666666</v>
      </c>
      <c r="AL139" s="77">
        <f t="shared" si="52"/>
        <v>164.25</v>
      </c>
      <c r="AM139" s="77">
        <f t="shared" si="52"/>
        <v>165.04166666666666</v>
      </c>
      <c r="AN139" s="77">
        <f t="shared" si="52"/>
        <v>177.35714285714286</v>
      </c>
      <c r="AO139" s="77">
        <f t="shared" si="52"/>
        <v>164.21323529411765</v>
      </c>
      <c r="AP139" s="77">
        <f t="shared" si="52"/>
        <v>176.1818181818182</v>
      </c>
      <c r="AQ139" s="77">
        <f t="shared" si="52"/>
        <v>140.0625</v>
      </c>
      <c r="AR139" s="77">
        <f t="shared" si="52"/>
        <v>179.79464285714286</v>
      </c>
      <c r="AS139" s="77">
        <f t="shared" si="52"/>
        <v>193.1627906976744</v>
      </c>
      <c r="AT139" s="77">
        <f t="shared" si="52"/>
        <v>184.0625</v>
      </c>
      <c r="AU139" s="77">
        <f t="shared" si="52"/>
        <v>160.875</v>
      </c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>
        <f aca="true" t="shared" si="53" ref="BU139:CX139">IF(BU138=0,"",(BU137/BU138))</f>
      </c>
      <c r="BV139" s="77">
        <f t="shared" si="53"/>
      </c>
      <c r="BW139" s="77">
        <f t="shared" si="53"/>
      </c>
      <c r="BX139" s="77">
        <f t="shared" si="53"/>
      </c>
      <c r="BY139" s="77">
        <f t="shared" si="53"/>
      </c>
      <c r="BZ139" s="77">
        <f t="shared" si="53"/>
      </c>
      <c r="CA139" s="77">
        <f t="shared" si="53"/>
      </c>
      <c r="CB139" s="77">
        <f t="shared" si="53"/>
      </c>
      <c r="CC139" s="77">
        <f t="shared" si="53"/>
      </c>
      <c r="CD139" s="77">
        <f t="shared" si="53"/>
      </c>
      <c r="CE139" s="77">
        <f t="shared" si="53"/>
      </c>
      <c r="CF139" s="77">
        <f t="shared" si="53"/>
      </c>
      <c r="CG139" s="77">
        <f t="shared" si="53"/>
      </c>
      <c r="CH139" s="77">
        <f t="shared" si="53"/>
      </c>
      <c r="CI139" s="77">
        <f t="shared" si="53"/>
      </c>
      <c r="CJ139" s="77">
        <f t="shared" si="53"/>
      </c>
      <c r="CK139" s="77">
        <f t="shared" si="53"/>
      </c>
      <c r="CL139" s="77">
        <f t="shared" si="53"/>
      </c>
      <c r="CM139" s="77">
        <f t="shared" si="53"/>
      </c>
      <c r="CN139" s="77">
        <f t="shared" si="53"/>
      </c>
      <c r="CO139" s="77">
        <f t="shared" si="53"/>
      </c>
      <c r="CP139" s="77">
        <f t="shared" si="53"/>
      </c>
      <c r="CQ139" s="77">
        <f t="shared" si="53"/>
      </c>
      <c r="CR139" s="77">
        <f t="shared" si="53"/>
      </c>
      <c r="CS139" s="77">
        <f t="shared" si="53"/>
      </c>
      <c r="CT139" s="77">
        <f t="shared" si="53"/>
      </c>
      <c r="CU139" s="77">
        <f t="shared" si="53"/>
      </c>
      <c r="CV139" s="77">
        <f t="shared" si="53"/>
      </c>
      <c r="CW139" s="77">
        <f t="shared" si="53"/>
      </c>
      <c r="CX139" s="77">
        <f t="shared" si="53"/>
      </c>
      <c r="CY139" s="131">
        <f>CY137/CY138</f>
        <v>168.02348249889232</v>
      </c>
      <c r="CZ139" s="132"/>
      <c r="DA139" s="133"/>
      <c r="DB139" s="125"/>
      <c r="DC139" s="134"/>
      <c r="DD139" s="77">
        <f>IF(DD138=0,"",(DD137/DD138))</f>
      </c>
      <c r="DE139" s="134"/>
      <c r="DF139" s="134"/>
    </row>
    <row r="140" spans="104:106" ht="12.75" customHeight="1">
      <c r="CZ140" s="135"/>
      <c r="DA140" s="136" t="s">
        <v>288</v>
      </c>
      <c r="DB140" s="137">
        <f>COUNTA(DB10:DB136)/3</f>
        <v>41.666666666666664</v>
      </c>
    </row>
    <row r="141" spans="1:106" ht="12.75" customHeight="1">
      <c r="A141" s="138"/>
      <c r="B141" s="2" t="s">
        <v>289</v>
      </c>
      <c r="D141" s="135">
        <f aca="true" t="shared" si="54" ref="D141:O141">(COUNTA(D11:D136)/3)</f>
        <v>4</v>
      </c>
      <c r="E141" s="135">
        <f t="shared" si="54"/>
        <v>14</v>
      </c>
      <c r="F141" s="135">
        <f t="shared" si="54"/>
        <v>6</v>
      </c>
      <c r="G141" s="135">
        <f t="shared" si="54"/>
        <v>16</v>
      </c>
      <c r="H141" s="135">
        <f t="shared" si="54"/>
        <v>5</v>
      </c>
      <c r="I141" s="135">
        <f t="shared" si="54"/>
        <v>5</v>
      </c>
      <c r="J141" s="135">
        <f t="shared" si="54"/>
        <v>5</v>
      </c>
      <c r="K141" s="135">
        <f t="shared" si="54"/>
        <v>3</v>
      </c>
      <c r="L141" s="135">
        <f t="shared" si="54"/>
        <v>10</v>
      </c>
      <c r="M141" s="135">
        <f t="shared" si="54"/>
        <v>8</v>
      </c>
      <c r="N141" s="135">
        <f t="shared" si="54"/>
        <v>1</v>
      </c>
      <c r="O141" s="135">
        <f t="shared" si="54"/>
        <v>4</v>
      </c>
      <c r="P141" s="135">
        <f>COUNTA(P11:P136)/3</f>
        <v>6</v>
      </c>
      <c r="Q141" s="135">
        <f>(COUNTA(Q11:Q136)/3)</f>
        <v>5</v>
      </c>
      <c r="R141" s="135">
        <v>13</v>
      </c>
      <c r="S141" s="135">
        <v>4</v>
      </c>
      <c r="T141" s="135">
        <v>4</v>
      </c>
      <c r="U141" s="135">
        <v>10</v>
      </c>
      <c r="V141" s="135">
        <f aca="true" t="shared" si="55" ref="V141:AU141">COUNTA(V11:V136)/3</f>
        <v>24</v>
      </c>
      <c r="W141" s="135">
        <f t="shared" si="55"/>
        <v>6</v>
      </c>
      <c r="X141" s="135">
        <f t="shared" si="55"/>
        <v>8</v>
      </c>
      <c r="Y141" s="135">
        <f t="shared" si="55"/>
        <v>5</v>
      </c>
      <c r="Z141" s="135">
        <f t="shared" si="55"/>
        <v>4</v>
      </c>
      <c r="AA141" s="135">
        <f t="shared" si="55"/>
        <v>5</v>
      </c>
      <c r="AB141" s="135">
        <f t="shared" si="55"/>
        <v>1</v>
      </c>
      <c r="AC141" s="135">
        <f t="shared" si="55"/>
        <v>4</v>
      </c>
      <c r="AD141" s="135">
        <f t="shared" si="55"/>
        <v>5</v>
      </c>
      <c r="AE141" s="135">
        <f t="shared" si="55"/>
        <v>6</v>
      </c>
      <c r="AF141" s="135">
        <f t="shared" si="55"/>
        <v>2</v>
      </c>
      <c r="AG141" s="135">
        <f t="shared" si="55"/>
        <v>2.3333333333333335</v>
      </c>
      <c r="AH141" s="135">
        <f t="shared" si="55"/>
        <v>3</v>
      </c>
      <c r="AI141" s="135">
        <f t="shared" si="55"/>
        <v>10</v>
      </c>
      <c r="AJ141" s="135">
        <f t="shared" si="55"/>
        <v>1</v>
      </c>
      <c r="AK141" s="135">
        <f t="shared" si="55"/>
        <v>2</v>
      </c>
      <c r="AL141" s="135">
        <f t="shared" si="55"/>
        <v>2</v>
      </c>
      <c r="AM141" s="135">
        <f t="shared" si="55"/>
        <v>3</v>
      </c>
      <c r="AN141" s="135">
        <f t="shared" si="55"/>
        <v>7</v>
      </c>
      <c r="AO141" s="135">
        <f t="shared" si="55"/>
        <v>17</v>
      </c>
      <c r="AP141" s="135">
        <f t="shared" si="55"/>
        <v>2</v>
      </c>
      <c r="AQ141" s="135">
        <f t="shared" si="55"/>
        <v>4</v>
      </c>
      <c r="AR141" s="135">
        <f t="shared" si="55"/>
        <v>14</v>
      </c>
      <c r="AS141" s="135">
        <f t="shared" si="55"/>
        <v>5</v>
      </c>
      <c r="AT141" s="135">
        <f t="shared" si="55"/>
        <v>2</v>
      </c>
      <c r="AU141" s="135">
        <f t="shared" si="55"/>
        <v>4</v>
      </c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9">
        <f>SUM(D141:CX141)</f>
        <v>271.33333333333337</v>
      </c>
      <c r="CZ141" s="137"/>
      <c r="DB141" s="138"/>
    </row>
    <row r="142" spans="86:102" ht="12.75" customHeight="1"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</row>
    <row r="143" spans="86:104" ht="12.75" customHeight="1"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141"/>
      <c r="CV143" s="141"/>
      <c r="CW143" s="141"/>
      <c r="CX143" s="141"/>
      <c r="CZ143" s="2">
        <f>CY137-284083</f>
        <v>95146</v>
      </c>
    </row>
    <row r="145" spans="86:102" ht="12.75" customHeight="1"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</row>
  </sheetData>
  <sheetProtection selectLockedCells="1" selectUnlockedCells="1"/>
  <mergeCells count="1">
    <mergeCell ref="CY5:CZ5"/>
  </mergeCells>
  <conditionalFormatting sqref="D13:CY13 D16:CY16 D19:CY19 D22:CY22 D25:CY25 D28:CY28 D31:CY31 D37:CY37 D43:CY43 D46:AH46 D49:CY49 D52:AH52 D55:CY55 D58:AH58 D61:CY61 D64:AH64 D67:CY67 D70:AH70 D73:CY73 D76:AH76 D79:CY79 D82:AH82 D85:CY85 D88:AH88 D91:CY91 D94:AH94 D97:CY97 D100:AH100 D103:CY103 D106:AH106 D109:CY109 D112:AH112 D115:CY115 D118:AH118 D121:CY121 D124:AH124 D127:CY127 D130:AH130 D133:CY133 D136:AH136 V40:AF40 AJ46:CY46 AJ52:CY52 AJ58:CY58 AJ64:CY64 AJ70:CY70 AJ76:CY76 AJ82:CY82 AJ88:CY88 AJ94:CY94 AJ100:CY100 AJ106:CY106 AJ112:CY112 AJ118:CY118 AJ124:CY124 AJ130:CY130 AJ136:CY136 AR34:AU34 CY40">
    <cfRule type="cellIs" priority="1" dxfId="0" operator="greaterThanOrEqual" stopIfTrue="1">
      <formula>200</formula>
    </cfRule>
  </conditionalFormatting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3"/>
  <sheetViews>
    <sheetView workbookViewId="0" topLeftCell="A1">
      <pane ySplit="6" topLeftCell="BM257" activePane="bottomLeft" state="frozen"/>
      <selection pane="topLeft" activeCell="A1" sqref="A1"/>
      <selection pane="bottomLeft" activeCell="M272" sqref="M272"/>
    </sheetView>
  </sheetViews>
  <sheetFormatPr defaultColWidth="11.00390625" defaultRowHeight="14.25"/>
  <cols>
    <col min="1" max="1" width="4.625" style="143" customWidth="1"/>
    <col min="2" max="2" width="4.375" style="143" customWidth="1"/>
    <col min="3" max="3" width="8.25390625" style="143" customWidth="1"/>
    <col min="4" max="4" width="26.875" style="143" customWidth="1"/>
    <col min="5" max="5" width="0" style="143" hidden="1" customWidth="1"/>
    <col min="6" max="6" width="9.875" style="143" customWidth="1"/>
    <col min="7" max="7" width="16.125" style="143" customWidth="1"/>
    <col min="8" max="8" width="23.00390625" style="143" customWidth="1"/>
    <col min="9" max="11" width="9.875" style="143" customWidth="1"/>
    <col min="12" max="12" width="9.875" style="144" customWidth="1"/>
    <col min="13" max="13" width="16.125" style="145" customWidth="1"/>
    <col min="14" max="16384" width="9.875" style="143" customWidth="1"/>
  </cols>
  <sheetData>
    <row r="1" ht="12.75">
      <c r="M1" s="146"/>
    </row>
    <row r="2" spans="1:13" ht="12.75">
      <c r="A2" s="147" t="s">
        <v>290</v>
      </c>
      <c r="B2" s="148"/>
      <c r="C2" s="148"/>
      <c r="D2" s="147"/>
      <c r="E2" s="147"/>
      <c r="F2" s="148"/>
      <c r="G2" s="147"/>
      <c r="H2" s="147"/>
      <c r="J2" s="149"/>
      <c r="K2" s="149"/>
      <c r="L2" s="150"/>
      <c r="M2" s="146"/>
    </row>
    <row r="3" spans="1:13" ht="12.75">
      <c r="A3" s="149"/>
      <c r="B3" s="149"/>
      <c r="C3" s="149"/>
      <c r="F3" s="149"/>
      <c r="J3" s="149"/>
      <c r="K3" s="149"/>
      <c r="L3" s="150"/>
      <c r="M3" s="146"/>
    </row>
    <row r="4" spans="1:13" ht="12.75">
      <c r="A4" s="151"/>
      <c r="B4" s="151"/>
      <c r="C4" s="152" t="s">
        <v>291</v>
      </c>
      <c r="D4" s="153"/>
      <c r="E4" s="153"/>
      <c r="F4" s="151"/>
      <c r="G4" s="153"/>
      <c r="H4" s="153"/>
      <c r="I4" s="153"/>
      <c r="J4" s="151"/>
      <c r="K4" s="151"/>
      <c r="L4" s="154"/>
      <c r="M4" s="155"/>
    </row>
    <row r="5" spans="1:13" ht="12.75">
      <c r="A5" s="151"/>
      <c r="B5" s="151"/>
      <c r="C5" s="151"/>
      <c r="D5" s="153"/>
      <c r="E5" s="153"/>
      <c r="F5" s="151"/>
      <c r="G5" s="153"/>
      <c r="H5" s="153"/>
      <c r="I5" s="153"/>
      <c r="J5" s="151"/>
      <c r="K5" s="151"/>
      <c r="L5" s="154"/>
      <c r="M5" s="155"/>
    </row>
    <row r="6" spans="1:13" ht="23.25" customHeight="1">
      <c r="A6" s="156" t="s">
        <v>292</v>
      </c>
      <c r="B6" s="157" t="s">
        <v>293</v>
      </c>
      <c r="C6" s="157" t="s">
        <v>294</v>
      </c>
      <c r="D6" s="157" t="s">
        <v>295</v>
      </c>
      <c r="E6" s="157"/>
      <c r="F6" s="157" t="s">
        <v>296</v>
      </c>
      <c r="G6" s="158" t="s">
        <v>297</v>
      </c>
      <c r="H6" s="157" t="s">
        <v>298</v>
      </c>
      <c r="I6" s="157" t="s">
        <v>299</v>
      </c>
      <c r="J6" s="157" t="s">
        <v>78</v>
      </c>
      <c r="K6" s="157" t="s">
        <v>106</v>
      </c>
      <c r="L6" s="159" t="s">
        <v>123</v>
      </c>
      <c r="M6" s="160" t="s">
        <v>300</v>
      </c>
    </row>
    <row r="7" spans="1:15" s="167" customFormat="1" ht="12.75" customHeight="1">
      <c r="A7" s="161">
        <v>10</v>
      </c>
      <c r="B7" s="161">
        <v>9</v>
      </c>
      <c r="C7" s="161">
        <v>2023</v>
      </c>
      <c r="D7" s="162" t="s">
        <v>301</v>
      </c>
      <c r="E7" s="162"/>
      <c r="F7" s="161" t="s">
        <v>302</v>
      </c>
      <c r="G7" s="162" t="s">
        <v>303</v>
      </c>
      <c r="H7" s="163" t="s">
        <v>304</v>
      </c>
      <c r="I7" s="161" t="s">
        <v>113</v>
      </c>
      <c r="J7" s="164">
        <v>2714</v>
      </c>
      <c r="K7" s="161">
        <v>14</v>
      </c>
      <c r="L7" s="165">
        <f aca="true" t="shared" si="0" ref="L7:L38">J7/K7</f>
        <v>193.85714285714286</v>
      </c>
      <c r="M7" s="166" t="s">
        <v>305</v>
      </c>
      <c r="O7" s="1"/>
    </row>
    <row r="8" spans="1:15" s="167" customFormat="1" ht="12.75" customHeight="1">
      <c r="A8" s="161">
        <v>10</v>
      </c>
      <c r="B8" s="161">
        <v>9</v>
      </c>
      <c r="C8" s="161">
        <v>2023</v>
      </c>
      <c r="D8" s="162" t="s">
        <v>301</v>
      </c>
      <c r="E8" s="162"/>
      <c r="F8" s="161" t="s">
        <v>302</v>
      </c>
      <c r="G8" s="162" t="s">
        <v>303</v>
      </c>
      <c r="H8" s="163" t="s">
        <v>306</v>
      </c>
      <c r="I8" s="161" t="s">
        <v>114</v>
      </c>
      <c r="J8" s="164">
        <v>2188</v>
      </c>
      <c r="K8" s="161">
        <v>14</v>
      </c>
      <c r="L8" s="168">
        <f t="shared" si="0"/>
        <v>156.28571428571428</v>
      </c>
      <c r="M8" s="169" t="s">
        <v>307</v>
      </c>
      <c r="O8" s="1"/>
    </row>
    <row r="9" spans="1:15" s="167" customFormat="1" ht="12.75" customHeight="1">
      <c r="A9" s="161">
        <v>10</v>
      </c>
      <c r="B9" s="161">
        <v>9</v>
      </c>
      <c r="C9" s="161">
        <v>2023</v>
      </c>
      <c r="D9" s="162" t="s">
        <v>301</v>
      </c>
      <c r="E9" s="162"/>
      <c r="F9" s="161" t="s">
        <v>302</v>
      </c>
      <c r="G9" s="162" t="s">
        <v>303</v>
      </c>
      <c r="H9" s="163" t="s">
        <v>308</v>
      </c>
      <c r="I9" s="161" t="s">
        <v>115</v>
      </c>
      <c r="J9" s="164">
        <v>2474</v>
      </c>
      <c r="K9" s="161">
        <v>14</v>
      </c>
      <c r="L9" s="168">
        <f t="shared" si="0"/>
        <v>176.71428571428572</v>
      </c>
      <c r="M9" s="169" t="s">
        <v>309</v>
      </c>
      <c r="O9" s="1"/>
    </row>
    <row r="10" spans="1:15" s="167" customFormat="1" ht="12.75" customHeight="1">
      <c r="A10" s="161">
        <v>10</v>
      </c>
      <c r="B10" s="161">
        <v>9</v>
      </c>
      <c r="C10" s="161">
        <v>2023</v>
      </c>
      <c r="D10" s="162" t="s">
        <v>301</v>
      </c>
      <c r="E10" s="162"/>
      <c r="F10" s="161" t="s">
        <v>302</v>
      </c>
      <c r="G10" s="162" t="s">
        <v>303</v>
      </c>
      <c r="H10" s="163" t="s">
        <v>310</v>
      </c>
      <c r="I10" s="161" t="s">
        <v>115</v>
      </c>
      <c r="J10" s="164">
        <v>2265</v>
      </c>
      <c r="K10" s="161">
        <v>14</v>
      </c>
      <c r="L10" s="168">
        <f t="shared" si="0"/>
        <v>161.78571428571428</v>
      </c>
      <c r="M10" s="169" t="s">
        <v>309</v>
      </c>
      <c r="O10" s="1"/>
    </row>
    <row r="11" spans="1:15" s="167" customFormat="1" ht="12.75" customHeight="1">
      <c r="A11" s="161">
        <v>17</v>
      </c>
      <c r="B11" s="161">
        <v>9</v>
      </c>
      <c r="C11" s="161">
        <v>2023</v>
      </c>
      <c r="D11" s="162" t="s">
        <v>311</v>
      </c>
      <c r="E11" s="162"/>
      <c r="F11" s="161" t="s">
        <v>312</v>
      </c>
      <c r="G11" s="162" t="s">
        <v>313</v>
      </c>
      <c r="H11" s="162" t="s">
        <v>314</v>
      </c>
      <c r="I11" s="161" t="s">
        <v>113</v>
      </c>
      <c r="J11" s="164">
        <v>1027</v>
      </c>
      <c r="K11" s="161">
        <v>8</v>
      </c>
      <c r="L11" s="168">
        <f t="shared" si="0"/>
        <v>128.375</v>
      </c>
      <c r="M11" s="170" t="s">
        <v>305</v>
      </c>
      <c r="O11" s="1"/>
    </row>
    <row r="12" spans="1:15" s="167" customFormat="1" ht="12.75" customHeight="1">
      <c r="A12" s="161">
        <v>17</v>
      </c>
      <c r="B12" s="161">
        <v>9</v>
      </c>
      <c r="C12" s="161">
        <v>2023</v>
      </c>
      <c r="D12" s="162" t="s">
        <v>311</v>
      </c>
      <c r="E12" s="162"/>
      <c r="F12" s="161" t="s">
        <v>312</v>
      </c>
      <c r="G12" s="162" t="s">
        <v>313</v>
      </c>
      <c r="H12" s="162" t="s">
        <v>315</v>
      </c>
      <c r="I12" s="161" t="s">
        <v>113</v>
      </c>
      <c r="J12" s="164">
        <v>1239</v>
      </c>
      <c r="K12" s="161">
        <v>8</v>
      </c>
      <c r="L12" s="168">
        <f t="shared" si="0"/>
        <v>154.875</v>
      </c>
      <c r="M12" s="170" t="s">
        <v>305</v>
      </c>
      <c r="O12" s="1"/>
    </row>
    <row r="13" spans="1:15" s="167" customFormat="1" ht="12.75" customHeight="1">
      <c r="A13" s="161">
        <v>17</v>
      </c>
      <c r="B13" s="161">
        <v>9</v>
      </c>
      <c r="C13" s="161">
        <v>2023</v>
      </c>
      <c r="D13" s="162" t="s">
        <v>311</v>
      </c>
      <c r="E13" s="162"/>
      <c r="F13" s="161" t="s">
        <v>312</v>
      </c>
      <c r="G13" s="162" t="s">
        <v>313</v>
      </c>
      <c r="H13" s="163" t="s">
        <v>304</v>
      </c>
      <c r="I13" s="161" t="s">
        <v>113</v>
      </c>
      <c r="J13" s="164">
        <v>1345</v>
      </c>
      <c r="K13" s="161">
        <v>8</v>
      </c>
      <c r="L13" s="168">
        <f t="shared" si="0"/>
        <v>168.125</v>
      </c>
      <c r="M13" s="170" t="s">
        <v>305</v>
      </c>
      <c r="O13" s="1"/>
    </row>
    <row r="14" spans="1:15" s="167" customFormat="1" ht="12.75" customHeight="1">
      <c r="A14" s="161">
        <v>17</v>
      </c>
      <c r="B14" s="161">
        <v>9</v>
      </c>
      <c r="C14" s="161">
        <v>2023</v>
      </c>
      <c r="D14" s="162" t="s">
        <v>311</v>
      </c>
      <c r="E14" s="162"/>
      <c r="F14" s="161" t="s">
        <v>312</v>
      </c>
      <c r="G14" s="162" t="s">
        <v>313</v>
      </c>
      <c r="H14" s="162" t="s">
        <v>316</v>
      </c>
      <c r="I14" s="161" t="s">
        <v>114</v>
      </c>
      <c r="J14" s="164">
        <v>1363</v>
      </c>
      <c r="K14" s="161">
        <v>8</v>
      </c>
      <c r="L14" s="168">
        <f t="shared" si="0"/>
        <v>170.375</v>
      </c>
      <c r="M14" s="169" t="s">
        <v>317</v>
      </c>
      <c r="O14" s="1"/>
    </row>
    <row r="15" spans="1:15" s="167" customFormat="1" ht="12.75" customHeight="1">
      <c r="A15" s="161">
        <v>17</v>
      </c>
      <c r="B15" s="161">
        <v>9</v>
      </c>
      <c r="C15" s="161">
        <v>2023</v>
      </c>
      <c r="D15" s="162" t="s">
        <v>311</v>
      </c>
      <c r="E15" s="162"/>
      <c r="F15" s="161" t="s">
        <v>312</v>
      </c>
      <c r="G15" s="162" t="s">
        <v>313</v>
      </c>
      <c r="H15" s="163" t="s">
        <v>318</v>
      </c>
      <c r="I15" s="161" t="s">
        <v>114</v>
      </c>
      <c r="J15" s="164">
        <v>1284</v>
      </c>
      <c r="K15" s="161">
        <v>8</v>
      </c>
      <c r="L15" s="168">
        <f t="shared" si="0"/>
        <v>160.5</v>
      </c>
      <c r="M15" s="169" t="s">
        <v>317</v>
      </c>
      <c r="O15" s="1"/>
    </row>
    <row r="16" spans="1:15" s="167" customFormat="1" ht="12.75" customHeight="1">
      <c r="A16" s="161">
        <v>17</v>
      </c>
      <c r="B16" s="161">
        <v>9</v>
      </c>
      <c r="C16" s="161">
        <v>2023</v>
      </c>
      <c r="D16" s="162" t="s">
        <v>311</v>
      </c>
      <c r="E16" s="162"/>
      <c r="F16" s="161" t="s">
        <v>312</v>
      </c>
      <c r="G16" s="162" t="s">
        <v>313</v>
      </c>
      <c r="H16" s="163" t="s">
        <v>319</v>
      </c>
      <c r="I16" s="161" t="s">
        <v>114</v>
      </c>
      <c r="J16" s="164">
        <v>1335</v>
      </c>
      <c r="K16" s="161">
        <v>8</v>
      </c>
      <c r="L16" s="168">
        <f t="shared" si="0"/>
        <v>166.875</v>
      </c>
      <c r="M16" s="169" t="s">
        <v>317</v>
      </c>
      <c r="O16" s="1"/>
    </row>
    <row r="17" spans="1:15" s="167" customFormat="1" ht="12.75" customHeight="1">
      <c r="A17" s="161">
        <v>17</v>
      </c>
      <c r="B17" s="161">
        <v>9</v>
      </c>
      <c r="C17" s="161">
        <v>2023</v>
      </c>
      <c r="D17" s="162" t="s">
        <v>311</v>
      </c>
      <c r="E17" s="162"/>
      <c r="F17" s="161" t="s">
        <v>312</v>
      </c>
      <c r="G17" s="162" t="s">
        <v>313</v>
      </c>
      <c r="H17" s="163" t="s">
        <v>320</v>
      </c>
      <c r="I17" s="161" t="s">
        <v>321</v>
      </c>
      <c r="J17" s="164">
        <v>1141</v>
      </c>
      <c r="K17" s="161">
        <v>8</v>
      </c>
      <c r="L17" s="168">
        <f t="shared" si="0"/>
        <v>142.625</v>
      </c>
      <c r="M17" s="169" t="s">
        <v>322</v>
      </c>
      <c r="O17" s="1"/>
    </row>
    <row r="18" spans="1:15" s="167" customFormat="1" ht="12.75" customHeight="1">
      <c r="A18" s="161">
        <v>17</v>
      </c>
      <c r="B18" s="161">
        <v>9</v>
      </c>
      <c r="C18" s="161">
        <v>2023</v>
      </c>
      <c r="D18" s="162" t="s">
        <v>311</v>
      </c>
      <c r="E18" s="162"/>
      <c r="F18" s="161" t="s">
        <v>312</v>
      </c>
      <c r="G18" s="162" t="s">
        <v>313</v>
      </c>
      <c r="H18" s="163" t="s">
        <v>323</v>
      </c>
      <c r="I18" s="161" t="s">
        <v>321</v>
      </c>
      <c r="J18" s="164">
        <v>982</v>
      </c>
      <c r="K18" s="161">
        <v>8</v>
      </c>
      <c r="L18" s="168">
        <f t="shared" si="0"/>
        <v>122.75</v>
      </c>
      <c r="M18" s="169" t="s">
        <v>322</v>
      </c>
      <c r="O18" s="1"/>
    </row>
    <row r="19" spans="1:15" s="167" customFormat="1" ht="12.75" customHeight="1">
      <c r="A19" s="161">
        <v>17</v>
      </c>
      <c r="B19" s="161">
        <v>9</v>
      </c>
      <c r="C19" s="161">
        <v>2023</v>
      </c>
      <c r="D19" s="162" t="s">
        <v>311</v>
      </c>
      <c r="E19" s="162"/>
      <c r="F19" s="161" t="s">
        <v>312</v>
      </c>
      <c r="G19" s="162" t="s">
        <v>313</v>
      </c>
      <c r="H19" s="163" t="s">
        <v>324</v>
      </c>
      <c r="I19" s="161" t="s">
        <v>115</v>
      </c>
      <c r="J19" s="164">
        <v>1298</v>
      </c>
      <c r="K19" s="161">
        <v>8</v>
      </c>
      <c r="L19" s="168">
        <f t="shared" si="0"/>
        <v>162.25</v>
      </c>
      <c r="M19" s="169" t="s">
        <v>325</v>
      </c>
      <c r="O19" s="1"/>
    </row>
    <row r="20" spans="1:15" s="167" customFormat="1" ht="12.75" customHeight="1">
      <c r="A20" s="161">
        <v>17</v>
      </c>
      <c r="B20" s="161">
        <v>9</v>
      </c>
      <c r="C20" s="161">
        <v>2023</v>
      </c>
      <c r="D20" s="162" t="s">
        <v>311</v>
      </c>
      <c r="E20" s="162"/>
      <c r="F20" s="161" t="s">
        <v>312</v>
      </c>
      <c r="G20" s="162" t="s">
        <v>313</v>
      </c>
      <c r="H20" s="163" t="s">
        <v>326</v>
      </c>
      <c r="I20" s="161" t="s">
        <v>115</v>
      </c>
      <c r="J20" s="164">
        <v>889</v>
      </c>
      <c r="K20" s="161">
        <v>8</v>
      </c>
      <c r="L20" s="168">
        <f t="shared" si="0"/>
        <v>111.125</v>
      </c>
      <c r="M20" s="171" t="s">
        <v>325</v>
      </c>
      <c r="O20" s="1"/>
    </row>
    <row r="21" spans="1:13" s="167" customFormat="1" ht="12.75" customHeight="1">
      <c r="A21" s="161">
        <v>17</v>
      </c>
      <c r="B21" s="161">
        <v>9</v>
      </c>
      <c r="C21" s="161">
        <v>2023</v>
      </c>
      <c r="D21" s="162" t="s">
        <v>311</v>
      </c>
      <c r="E21" s="162"/>
      <c r="F21" s="161" t="s">
        <v>312</v>
      </c>
      <c r="G21" s="162" t="s">
        <v>313</v>
      </c>
      <c r="H21" s="163" t="s">
        <v>327</v>
      </c>
      <c r="I21" s="161" t="s">
        <v>115</v>
      </c>
      <c r="J21" s="164">
        <v>1275</v>
      </c>
      <c r="K21" s="161">
        <v>8</v>
      </c>
      <c r="L21" s="168">
        <f t="shared" si="0"/>
        <v>159.375</v>
      </c>
      <c r="M21" s="169" t="s">
        <v>325</v>
      </c>
    </row>
    <row r="22" spans="1:13" s="167" customFormat="1" ht="12.75" customHeight="1">
      <c r="A22" s="161">
        <v>17</v>
      </c>
      <c r="B22" s="161">
        <v>9</v>
      </c>
      <c r="C22" s="161">
        <v>2023</v>
      </c>
      <c r="D22" s="162" t="s">
        <v>311</v>
      </c>
      <c r="E22" s="162"/>
      <c r="F22" s="161" t="s">
        <v>312</v>
      </c>
      <c r="G22" s="162" t="s">
        <v>313</v>
      </c>
      <c r="H22" s="163" t="s">
        <v>328</v>
      </c>
      <c r="I22" s="161" t="s">
        <v>329</v>
      </c>
      <c r="J22" s="164">
        <v>1118</v>
      </c>
      <c r="K22" s="161">
        <v>7</v>
      </c>
      <c r="L22" s="168">
        <f t="shared" si="0"/>
        <v>159.71428571428572</v>
      </c>
      <c r="M22" s="169" t="s">
        <v>330</v>
      </c>
    </row>
    <row r="23" spans="1:13" s="167" customFormat="1" ht="12.75" customHeight="1">
      <c r="A23" s="161">
        <v>17</v>
      </c>
      <c r="B23" s="161">
        <v>9</v>
      </c>
      <c r="C23" s="161">
        <v>2023</v>
      </c>
      <c r="D23" s="162" t="s">
        <v>311</v>
      </c>
      <c r="E23" s="162"/>
      <c r="F23" s="161" t="s">
        <v>312</v>
      </c>
      <c r="G23" s="162" t="s">
        <v>313</v>
      </c>
      <c r="H23" s="163" t="s">
        <v>331</v>
      </c>
      <c r="I23" s="161" t="s">
        <v>329</v>
      </c>
      <c r="J23" s="164">
        <v>1287</v>
      </c>
      <c r="K23" s="161">
        <v>8</v>
      </c>
      <c r="L23" s="168">
        <f t="shared" si="0"/>
        <v>160.875</v>
      </c>
      <c r="M23" s="169" t="s">
        <v>330</v>
      </c>
    </row>
    <row r="24" spans="1:13" s="167" customFormat="1" ht="12.75" customHeight="1">
      <c r="A24" s="161">
        <v>17</v>
      </c>
      <c r="B24" s="161">
        <v>9</v>
      </c>
      <c r="C24" s="161">
        <v>2023</v>
      </c>
      <c r="D24" s="162" t="s">
        <v>311</v>
      </c>
      <c r="E24" s="162"/>
      <c r="F24" s="161" t="s">
        <v>312</v>
      </c>
      <c r="G24" s="162" t="s">
        <v>313</v>
      </c>
      <c r="H24" s="163" t="s">
        <v>332</v>
      </c>
      <c r="I24" s="161" t="s">
        <v>329</v>
      </c>
      <c r="J24" s="164">
        <v>1179</v>
      </c>
      <c r="K24" s="161">
        <v>8</v>
      </c>
      <c r="L24" s="168">
        <f t="shared" si="0"/>
        <v>147.375</v>
      </c>
      <c r="M24" s="169" t="s">
        <v>330</v>
      </c>
    </row>
    <row r="25" spans="1:15" s="179" customFormat="1" ht="12.75" customHeight="1">
      <c r="A25" s="172">
        <v>24</v>
      </c>
      <c r="B25" s="173">
        <v>9</v>
      </c>
      <c r="C25" s="173">
        <v>2023</v>
      </c>
      <c r="D25" s="174" t="s">
        <v>333</v>
      </c>
      <c r="E25" s="174"/>
      <c r="F25" s="172" t="s">
        <v>127</v>
      </c>
      <c r="G25" s="174" t="s">
        <v>303</v>
      </c>
      <c r="H25" s="175" t="s">
        <v>319</v>
      </c>
      <c r="I25" s="176" t="s">
        <v>113</v>
      </c>
      <c r="J25" s="177">
        <v>2909</v>
      </c>
      <c r="K25" s="176">
        <v>15</v>
      </c>
      <c r="L25" s="178">
        <f t="shared" si="0"/>
        <v>193.93333333333334</v>
      </c>
      <c r="M25" s="171" t="s">
        <v>334</v>
      </c>
      <c r="O25" s="167"/>
    </row>
    <row r="26" spans="1:15" s="179" customFormat="1" ht="12.75" customHeight="1">
      <c r="A26" s="172">
        <v>24</v>
      </c>
      <c r="B26" s="173">
        <v>9</v>
      </c>
      <c r="C26" s="173">
        <v>2023</v>
      </c>
      <c r="D26" s="174" t="s">
        <v>333</v>
      </c>
      <c r="E26" s="174"/>
      <c r="F26" s="172" t="s">
        <v>127</v>
      </c>
      <c r="G26" s="174" t="s">
        <v>303</v>
      </c>
      <c r="H26" s="180" t="s">
        <v>318</v>
      </c>
      <c r="I26" s="176" t="s">
        <v>113</v>
      </c>
      <c r="J26" s="177">
        <v>2844</v>
      </c>
      <c r="K26" s="176">
        <v>15</v>
      </c>
      <c r="L26" s="181">
        <f t="shared" si="0"/>
        <v>189.6</v>
      </c>
      <c r="M26" s="171" t="s">
        <v>334</v>
      </c>
      <c r="O26" s="167"/>
    </row>
    <row r="27" spans="1:15" s="179" customFormat="1" ht="12.75" customHeight="1">
      <c r="A27" s="172">
        <v>24</v>
      </c>
      <c r="B27" s="173">
        <v>9</v>
      </c>
      <c r="C27" s="173">
        <v>2023</v>
      </c>
      <c r="D27" s="174" t="s">
        <v>333</v>
      </c>
      <c r="E27" s="174"/>
      <c r="F27" s="172" t="s">
        <v>127</v>
      </c>
      <c r="G27" s="174" t="s">
        <v>303</v>
      </c>
      <c r="H27" s="175" t="s">
        <v>316</v>
      </c>
      <c r="I27" s="176" t="s">
        <v>113</v>
      </c>
      <c r="J27" s="177">
        <v>2622</v>
      </c>
      <c r="K27" s="176">
        <v>15</v>
      </c>
      <c r="L27" s="181">
        <f t="shared" si="0"/>
        <v>174.8</v>
      </c>
      <c r="M27" s="171" t="s">
        <v>334</v>
      </c>
      <c r="O27" s="167"/>
    </row>
    <row r="28" spans="1:15" s="179" customFormat="1" ht="12.75" customHeight="1">
      <c r="A28" s="172">
        <v>24</v>
      </c>
      <c r="B28" s="173">
        <v>9</v>
      </c>
      <c r="C28" s="173">
        <v>2023</v>
      </c>
      <c r="D28" s="174" t="s">
        <v>333</v>
      </c>
      <c r="E28" s="174"/>
      <c r="F28" s="172" t="s">
        <v>127</v>
      </c>
      <c r="G28" s="174" t="s">
        <v>303</v>
      </c>
      <c r="H28" s="180" t="s">
        <v>304</v>
      </c>
      <c r="I28" s="176" t="s">
        <v>114</v>
      </c>
      <c r="J28" s="177">
        <v>2948</v>
      </c>
      <c r="K28" s="176">
        <v>15</v>
      </c>
      <c r="L28" s="178">
        <f t="shared" si="0"/>
        <v>196.53333333333333</v>
      </c>
      <c r="M28" s="171" t="s">
        <v>335</v>
      </c>
      <c r="O28" s="1"/>
    </row>
    <row r="29" spans="1:15" s="179" customFormat="1" ht="12.75" customHeight="1">
      <c r="A29" s="172">
        <v>24</v>
      </c>
      <c r="B29" s="173">
        <v>9</v>
      </c>
      <c r="C29" s="173">
        <v>2023</v>
      </c>
      <c r="D29" s="174" t="s">
        <v>333</v>
      </c>
      <c r="E29" s="174"/>
      <c r="F29" s="172" t="s">
        <v>127</v>
      </c>
      <c r="G29" s="174" t="s">
        <v>303</v>
      </c>
      <c r="H29" s="175" t="s">
        <v>331</v>
      </c>
      <c r="I29" s="176" t="s">
        <v>114</v>
      </c>
      <c r="J29" s="177">
        <v>2587</v>
      </c>
      <c r="K29" s="176">
        <v>15</v>
      </c>
      <c r="L29" s="181">
        <f t="shared" si="0"/>
        <v>172.46666666666667</v>
      </c>
      <c r="M29" s="169" t="s">
        <v>335</v>
      </c>
      <c r="O29" s="1"/>
    </row>
    <row r="30" spans="1:15" s="179" customFormat="1" ht="12.75" customHeight="1">
      <c r="A30" s="172">
        <v>24</v>
      </c>
      <c r="B30" s="173">
        <v>9</v>
      </c>
      <c r="C30" s="173">
        <v>2023</v>
      </c>
      <c r="D30" s="174" t="s">
        <v>333</v>
      </c>
      <c r="E30" s="174"/>
      <c r="F30" s="172" t="s">
        <v>127</v>
      </c>
      <c r="G30" s="174" t="s">
        <v>303</v>
      </c>
      <c r="H30" s="175" t="s">
        <v>336</v>
      </c>
      <c r="I30" s="176" t="s">
        <v>114</v>
      </c>
      <c r="J30" s="177">
        <v>2332</v>
      </c>
      <c r="K30" s="176">
        <v>15</v>
      </c>
      <c r="L30" s="181">
        <f t="shared" si="0"/>
        <v>155.46666666666667</v>
      </c>
      <c r="M30" s="169" t="s">
        <v>335</v>
      </c>
      <c r="O30" s="1"/>
    </row>
    <row r="31" spans="1:15" s="167" customFormat="1" ht="12.75" customHeight="1">
      <c r="A31" s="182">
        <v>8</v>
      </c>
      <c r="B31" s="182">
        <v>10</v>
      </c>
      <c r="C31" s="182">
        <v>2023</v>
      </c>
      <c r="D31" s="162" t="s">
        <v>337</v>
      </c>
      <c r="E31" s="162"/>
      <c r="F31" s="182" t="s">
        <v>128</v>
      </c>
      <c r="G31" s="162" t="s">
        <v>303</v>
      </c>
      <c r="H31" s="163" t="s">
        <v>324</v>
      </c>
      <c r="I31" s="183" t="s">
        <v>113</v>
      </c>
      <c r="J31" s="184">
        <v>1406</v>
      </c>
      <c r="K31" s="183">
        <v>8</v>
      </c>
      <c r="L31" s="181">
        <f t="shared" si="0"/>
        <v>175.75</v>
      </c>
      <c r="M31" s="170" t="s">
        <v>305</v>
      </c>
      <c r="O31" s="1"/>
    </row>
    <row r="32" spans="1:15" s="167" customFormat="1" ht="12.75" customHeight="1">
      <c r="A32" s="182">
        <v>8</v>
      </c>
      <c r="B32" s="182">
        <v>10</v>
      </c>
      <c r="C32" s="182">
        <v>2023</v>
      </c>
      <c r="D32" s="162" t="s">
        <v>337</v>
      </c>
      <c r="E32" s="162"/>
      <c r="F32" s="182" t="s">
        <v>128</v>
      </c>
      <c r="G32" s="162" t="s">
        <v>303</v>
      </c>
      <c r="H32" s="163" t="s">
        <v>316</v>
      </c>
      <c r="I32" s="183" t="s">
        <v>113</v>
      </c>
      <c r="J32" s="184">
        <v>1488</v>
      </c>
      <c r="K32" s="183">
        <v>8</v>
      </c>
      <c r="L32" s="181">
        <f t="shared" si="0"/>
        <v>186</v>
      </c>
      <c r="M32" s="170" t="s">
        <v>305</v>
      </c>
      <c r="O32" s="1"/>
    </row>
    <row r="33" spans="1:15" s="167" customFormat="1" ht="12.75" customHeight="1">
      <c r="A33" s="182">
        <v>8</v>
      </c>
      <c r="B33" s="182">
        <v>10</v>
      </c>
      <c r="C33" s="182">
        <v>2023</v>
      </c>
      <c r="D33" s="162" t="s">
        <v>337</v>
      </c>
      <c r="E33" s="162"/>
      <c r="F33" s="182" t="s">
        <v>128</v>
      </c>
      <c r="G33" s="162" t="s">
        <v>303</v>
      </c>
      <c r="H33" s="185" t="s">
        <v>318</v>
      </c>
      <c r="I33" s="183" t="s">
        <v>321</v>
      </c>
      <c r="J33" s="184">
        <v>1537</v>
      </c>
      <c r="K33" s="183">
        <v>8</v>
      </c>
      <c r="L33" s="178">
        <f t="shared" si="0"/>
        <v>192.125</v>
      </c>
      <c r="M33" s="170" t="s">
        <v>305</v>
      </c>
      <c r="O33" s="1"/>
    </row>
    <row r="34" spans="1:15" s="167" customFormat="1" ht="12.75" customHeight="1">
      <c r="A34" s="182">
        <v>8</v>
      </c>
      <c r="B34" s="182">
        <v>10</v>
      </c>
      <c r="C34" s="182">
        <v>2023</v>
      </c>
      <c r="D34" s="162" t="s">
        <v>337</v>
      </c>
      <c r="E34" s="162"/>
      <c r="F34" s="182" t="s">
        <v>128</v>
      </c>
      <c r="G34" s="162" t="s">
        <v>303</v>
      </c>
      <c r="H34" s="185" t="s">
        <v>308</v>
      </c>
      <c r="I34" s="183" t="s">
        <v>321</v>
      </c>
      <c r="J34" s="184">
        <v>1607</v>
      </c>
      <c r="K34" s="183">
        <v>8</v>
      </c>
      <c r="L34" s="186">
        <f t="shared" si="0"/>
        <v>200.875</v>
      </c>
      <c r="M34" s="170" t="s">
        <v>305</v>
      </c>
      <c r="O34" s="1"/>
    </row>
    <row r="35" spans="1:15" s="167" customFormat="1" ht="12.75" customHeight="1">
      <c r="A35" s="182">
        <v>8</v>
      </c>
      <c r="B35" s="182">
        <v>10</v>
      </c>
      <c r="C35" s="182">
        <v>2023</v>
      </c>
      <c r="D35" s="162" t="s">
        <v>337</v>
      </c>
      <c r="E35" s="162"/>
      <c r="F35" s="182" t="s">
        <v>128</v>
      </c>
      <c r="G35" s="162" t="s">
        <v>303</v>
      </c>
      <c r="H35" s="163" t="s">
        <v>332</v>
      </c>
      <c r="I35" s="183" t="s">
        <v>114</v>
      </c>
      <c r="J35" s="184">
        <v>1448</v>
      </c>
      <c r="K35" s="183">
        <v>8</v>
      </c>
      <c r="L35" s="181">
        <f t="shared" si="0"/>
        <v>181</v>
      </c>
      <c r="M35" s="169" t="s">
        <v>338</v>
      </c>
      <c r="O35" s="1"/>
    </row>
    <row r="36" spans="1:15" s="167" customFormat="1" ht="12.75" customHeight="1">
      <c r="A36" s="182">
        <v>8</v>
      </c>
      <c r="B36" s="182">
        <v>10</v>
      </c>
      <c r="C36" s="182">
        <v>2023</v>
      </c>
      <c r="D36" s="162" t="s">
        <v>337</v>
      </c>
      <c r="E36" s="162"/>
      <c r="F36" s="182" t="s">
        <v>128</v>
      </c>
      <c r="G36" s="162" t="s">
        <v>303</v>
      </c>
      <c r="H36" s="163" t="s">
        <v>336</v>
      </c>
      <c r="I36" s="183" t="s">
        <v>114</v>
      </c>
      <c r="J36" s="184">
        <v>1273</v>
      </c>
      <c r="K36" s="183">
        <v>8</v>
      </c>
      <c r="L36" s="181">
        <f t="shared" si="0"/>
        <v>159.125</v>
      </c>
      <c r="M36" s="169" t="s">
        <v>338</v>
      </c>
      <c r="O36" s="1"/>
    </row>
    <row r="37" spans="1:15" s="167" customFormat="1" ht="12.75" customHeight="1">
      <c r="A37" s="182">
        <v>8</v>
      </c>
      <c r="B37" s="182">
        <v>10</v>
      </c>
      <c r="C37" s="182">
        <v>2023</v>
      </c>
      <c r="D37" s="162" t="s">
        <v>337</v>
      </c>
      <c r="E37" s="162"/>
      <c r="F37" s="182" t="s">
        <v>128</v>
      </c>
      <c r="G37" s="162" t="s">
        <v>303</v>
      </c>
      <c r="H37" s="163" t="s">
        <v>339</v>
      </c>
      <c r="I37" s="183" t="s">
        <v>115</v>
      </c>
      <c r="J37" s="184">
        <v>1325</v>
      </c>
      <c r="K37" s="183">
        <v>8</v>
      </c>
      <c r="L37" s="181">
        <f t="shared" si="0"/>
        <v>165.625</v>
      </c>
      <c r="M37" s="169" t="s">
        <v>340</v>
      </c>
      <c r="O37" s="1"/>
    </row>
    <row r="38" spans="1:15" s="167" customFormat="1" ht="12.75" customHeight="1">
      <c r="A38" s="182">
        <v>8</v>
      </c>
      <c r="B38" s="182">
        <v>10</v>
      </c>
      <c r="C38" s="182">
        <v>2023</v>
      </c>
      <c r="D38" s="162" t="s">
        <v>337</v>
      </c>
      <c r="E38" s="162"/>
      <c r="F38" s="182" t="s">
        <v>128</v>
      </c>
      <c r="G38" s="162" t="s">
        <v>303</v>
      </c>
      <c r="H38" s="163" t="s">
        <v>341</v>
      </c>
      <c r="I38" s="183" t="s">
        <v>115</v>
      </c>
      <c r="J38" s="184">
        <v>1276</v>
      </c>
      <c r="K38" s="183">
        <v>8</v>
      </c>
      <c r="L38" s="181">
        <f t="shared" si="0"/>
        <v>159.5</v>
      </c>
      <c r="M38" s="169" t="s">
        <v>340</v>
      </c>
      <c r="O38" s="1"/>
    </row>
    <row r="39" spans="1:13" s="167" customFormat="1" ht="12.75" customHeight="1">
      <c r="A39" s="182">
        <v>8</v>
      </c>
      <c r="B39" s="182">
        <v>10</v>
      </c>
      <c r="C39" s="182">
        <v>2023</v>
      </c>
      <c r="D39" s="162" t="s">
        <v>337</v>
      </c>
      <c r="E39" s="162"/>
      <c r="F39" s="182" t="s">
        <v>128</v>
      </c>
      <c r="G39" s="162" t="s">
        <v>303</v>
      </c>
      <c r="H39" s="163" t="s">
        <v>326</v>
      </c>
      <c r="I39" s="183" t="s">
        <v>329</v>
      </c>
      <c r="J39" s="184">
        <v>1031</v>
      </c>
      <c r="K39" s="183">
        <v>8</v>
      </c>
      <c r="L39" s="181">
        <f aca="true" t="shared" si="1" ref="L39:L70">J39/K39</f>
        <v>128.875</v>
      </c>
      <c r="M39" s="169" t="s">
        <v>317</v>
      </c>
    </row>
    <row r="40" spans="1:13" s="167" customFormat="1" ht="12.75" customHeight="1">
      <c r="A40" s="182">
        <v>8</v>
      </c>
      <c r="B40" s="182">
        <v>10</v>
      </c>
      <c r="C40" s="182">
        <v>2023</v>
      </c>
      <c r="D40" s="162" t="s">
        <v>337</v>
      </c>
      <c r="E40" s="162"/>
      <c r="F40" s="182" t="s">
        <v>128</v>
      </c>
      <c r="G40" s="162" t="s">
        <v>303</v>
      </c>
      <c r="H40" s="163" t="s">
        <v>342</v>
      </c>
      <c r="I40" s="183" t="s">
        <v>329</v>
      </c>
      <c r="J40" s="184">
        <v>1178</v>
      </c>
      <c r="K40" s="183">
        <v>8</v>
      </c>
      <c r="L40" s="181">
        <f t="shared" si="1"/>
        <v>147.25</v>
      </c>
      <c r="M40" s="169" t="s">
        <v>317</v>
      </c>
    </row>
    <row r="41" spans="1:13" s="167" customFormat="1" ht="12.75" customHeight="1">
      <c r="A41" s="182">
        <v>8</v>
      </c>
      <c r="B41" s="182">
        <v>10</v>
      </c>
      <c r="C41" s="182">
        <v>2023</v>
      </c>
      <c r="D41" s="162" t="s">
        <v>337</v>
      </c>
      <c r="E41" s="162"/>
      <c r="F41" s="182" t="s">
        <v>128</v>
      </c>
      <c r="G41" s="162" t="s">
        <v>303</v>
      </c>
      <c r="H41" s="163" t="s">
        <v>327</v>
      </c>
      <c r="I41" s="183" t="s">
        <v>343</v>
      </c>
      <c r="J41" s="184">
        <v>1386</v>
      </c>
      <c r="K41" s="183">
        <v>8</v>
      </c>
      <c r="L41" s="181">
        <f t="shared" si="1"/>
        <v>173.25</v>
      </c>
      <c r="M41" s="169" t="s">
        <v>344</v>
      </c>
    </row>
    <row r="42" spans="1:13" s="167" customFormat="1" ht="12.75" customHeight="1">
      <c r="A42" s="182">
        <v>8</v>
      </c>
      <c r="B42" s="182">
        <v>10</v>
      </c>
      <c r="C42" s="182">
        <v>2023</v>
      </c>
      <c r="D42" s="162" t="s">
        <v>337</v>
      </c>
      <c r="E42" s="162"/>
      <c r="F42" s="182" t="s">
        <v>128</v>
      </c>
      <c r="G42" s="162" t="s">
        <v>303</v>
      </c>
      <c r="H42" s="185" t="s">
        <v>304</v>
      </c>
      <c r="I42" s="183" t="s">
        <v>343</v>
      </c>
      <c r="J42" s="184">
        <v>1607</v>
      </c>
      <c r="K42" s="183">
        <v>8</v>
      </c>
      <c r="L42" s="187">
        <f t="shared" si="1"/>
        <v>200.875</v>
      </c>
      <c r="M42" s="169" t="s">
        <v>344</v>
      </c>
    </row>
    <row r="43" spans="1:13" s="167" customFormat="1" ht="12.75" customHeight="1">
      <c r="A43" s="182">
        <v>8</v>
      </c>
      <c r="B43" s="182">
        <v>10</v>
      </c>
      <c r="C43" s="182">
        <v>2023</v>
      </c>
      <c r="D43" s="162" t="s">
        <v>337</v>
      </c>
      <c r="E43" s="162"/>
      <c r="F43" s="182" t="s">
        <v>128</v>
      </c>
      <c r="G43" s="162" t="s">
        <v>303</v>
      </c>
      <c r="H43" s="163" t="s">
        <v>319</v>
      </c>
      <c r="I43" s="183" t="s">
        <v>345</v>
      </c>
      <c r="J43" s="184">
        <v>1450</v>
      </c>
      <c r="K43" s="183">
        <v>8</v>
      </c>
      <c r="L43" s="181">
        <f t="shared" si="1"/>
        <v>181.25</v>
      </c>
      <c r="M43" s="169" t="s">
        <v>346</v>
      </c>
    </row>
    <row r="44" spans="1:13" s="167" customFormat="1" ht="12.75" customHeight="1">
      <c r="A44" s="182">
        <v>8</v>
      </c>
      <c r="B44" s="182">
        <v>10</v>
      </c>
      <c r="C44" s="182">
        <v>2023</v>
      </c>
      <c r="D44" s="162" t="s">
        <v>337</v>
      </c>
      <c r="E44" s="162"/>
      <c r="F44" s="182" t="s">
        <v>128</v>
      </c>
      <c r="G44" s="162" t="s">
        <v>303</v>
      </c>
      <c r="H44" s="163" t="s">
        <v>331</v>
      </c>
      <c r="I44" s="183" t="s">
        <v>345</v>
      </c>
      <c r="J44" s="184">
        <v>1332</v>
      </c>
      <c r="K44" s="183">
        <v>8</v>
      </c>
      <c r="L44" s="181">
        <f t="shared" si="1"/>
        <v>166.5</v>
      </c>
      <c r="M44" s="169" t="s">
        <v>346</v>
      </c>
    </row>
    <row r="45" spans="1:13" s="167" customFormat="1" ht="12.75" customHeight="1">
      <c r="A45" s="182">
        <v>8</v>
      </c>
      <c r="B45" s="182">
        <v>10</v>
      </c>
      <c r="C45" s="182">
        <v>2023</v>
      </c>
      <c r="D45" s="162" t="s">
        <v>337</v>
      </c>
      <c r="E45" s="162"/>
      <c r="F45" s="182" t="s">
        <v>128</v>
      </c>
      <c r="G45" s="162" t="s">
        <v>303</v>
      </c>
      <c r="H45" s="163" t="s">
        <v>328</v>
      </c>
      <c r="I45" s="183" t="s">
        <v>347</v>
      </c>
      <c r="J45" s="184">
        <v>1387</v>
      </c>
      <c r="K45" s="183">
        <v>8</v>
      </c>
      <c r="L45" s="181">
        <f t="shared" si="1"/>
        <v>173.375</v>
      </c>
      <c r="M45" s="169" t="s">
        <v>335</v>
      </c>
    </row>
    <row r="46" spans="1:13" s="167" customFormat="1" ht="12.75" customHeight="1">
      <c r="A46" s="182">
        <v>8</v>
      </c>
      <c r="B46" s="182">
        <v>10</v>
      </c>
      <c r="C46" s="182">
        <v>2023</v>
      </c>
      <c r="D46" s="162" t="s">
        <v>337</v>
      </c>
      <c r="E46" s="162"/>
      <c r="F46" s="182" t="s">
        <v>128</v>
      </c>
      <c r="G46" s="162" t="s">
        <v>303</v>
      </c>
      <c r="H46" s="163" t="s">
        <v>348</v>
      </c>
      <c r="I46" s="183" t="s">
        <v>347</v>
      </c>
      <c r="J46" s="184">
        <v>1313</v>
      </c>
      <c r="K46" s="183">
        <v>8</v>
      </c>
      <c r="L46" s="181">
        <f t="shared" si="1"/>
        <v>164.125</v>
      </c>
      <c r="M46" s="169" t="s">
        <v>335</v>
      </c>
    </row>
    <row r="47" spans="1:13" s="167" customFormat="1" ht="12.75" customHeight="1">
      <c r="A47" s="182">
        <v>15</v>
      </c>
      <c r="B47" s="182">
        <v>10</v>
      </c>
      <c r="C47" s="182">
        <v>2023</v>
      </c>
      <c r="D47" s="162" t="s">
        <v>349</v>
      </c>
      <c r="E47" s="162"/>
      <c r="F47" s="182" t="s">
        <v>350</v>
      </c>
      <c r="G47" s="162" t="s">
        <v>351</v>
      </c>
      <c r="H47" s="163" t="s">
        <v>316</v>
      </c>
      <c r="I47" s="183" t="s">
        <v>113</v>
      </c>
      <c r="J47" s="184">
        <f>168+181+174+177+136+162+175+175+148+180</f>
        <v>1676</v>
      </c>
      <c r="K47" s="183">
        <v>10</v>
      </c>
      <c r="L47" s="181">
        <f t="shared" si="1"/>
        <v>167.6</v>
      </c>
      <c r="M47" s="169" t="s">
        <v>325</v>
      </c>
    </row>
    <row r="48" spans="1:13" s="167" customFormat="1" ht="12.75" customHeight="1">
      <c r="A48" s="182">
        <v>15</v>
      </c>
      <c r="B48" s="182">
        <v>10</v>
      </c>
      <c r="C48" s="182">
        <v>2023</v>
      </c>
      <c r="D48" s="162" t="s">
        <v>349</v>
      </c>
      <c r="E48" s="162"/>
      <c r="F48" s="182" t="s">
        <v>350</v>
      </c>
      <c r="G48" s="162" t="s">
        <v>351</v>
      </c>
      <c r="H48" s="163" t="s">
        <v>324</v>
      </c>
      <c r="I48" s="183" t="s">
        <v>113</v>
      </c>
      <c r="J48" s="183">
        <v>1862</v>
      </c>
      <c r="K48" s="184">
        <v>11</v>
      </c>
      <c r="L48" s="181">
        <f t="shared" si="1"/>
        <v>169.27272727272728</v>
      </c>
      <c r="M48" s="169" t="s">
        <v>325</v>
      </c>
    </row>
    <row r="49" spans="1:13" s="167" customFormat="1" ht="12.75" customHeight="1">
      <c r="A49" s="182">
        <v>15</v>
      </c>
      <c r="B49" s="182">
        <v>10</v>
      </c>
      <c r="C49" s="182">
        <v>2023</v>
      </c>
      <c r="D49" s="162" t="s">
        <v>349</v>
      </c>
      <c r="E49" s="162"/>
      <c r="F49" s="182" t="s">
        <v>350</v>
      </c>
      <c r="G49" s="162" t="s">
        <v>351</v>
      </c>
      <c r="H49" s="163" t="s">
        <v>310</v>
      </c>
      <c r="I49" s="183" t="s">
        <v>113</v>
      </c>
      <c r="J49" s="184">
        <f>149+182+158+167+158+177+143+169</f>
        <v>1303</v>
      </c>
      <c r="K49" s="183">
        <v>8</v>
      </c>
      <c r="L49" s="181">
        <f t="shared" si="1"/>
        <v>162.875</v>
      </c>
      <c r="M49" s="169" t="s">
        <v>325</v>
      </c>
    </row>
    <row r="50" spans="1:13" s="167" customFormat="1" ht="12.75" customHeight="1">
      <c r="A50" s="182">
        <v>15</v>
      </c>
      <c r="B50" s="182">
        <v>10</v>
      </c>
      <c r="C50" s="182">
        <v>2023</v>
      </c>
      <c r="D50" s="162" t="s">
        <v>349</v>
      </c>
      <c r="E50" s="162"/>
      <c r="F50" s="182" t="s">
        <v>350</v>
      </c>
      <c r="G50" s="162" t="s">
        <v>351</v>
      </c>
      <c r="H50" s="163" t="s">
        <v>336</v>
      </c>
      <c r="I50" s="183" t="s">
        <v>113</v>
      </c>
      <c r="J50" s="184">
        <v>641</v>
      </c>
      <c r="K50" s="183">
        <v>4</v>
      </c>
      <c r="L50" s="181">
        <f t="shared" si="1"/>
        <v>160.25</v>
      </c>
      <c r="M50" s="169" t="s">
        <v>325</v>
      </c>
    </row>
    <row r="51" spans="1:13" s="167" customFormat="1" ht="12.75" customHeight="1">
      <c r="A51" s="182">
        <v>15</v>
      </c>
      <c r="B51" s="182">
        <v>10</v>
      </c>
      <c r="C51" s="182">
        <v>2023</v>
      </c>
      <c r="D51" s="162" t="s">
        <v>349</v>
      </c>
      <c r="E51" s="162"/>
      <c r="F51" s="182" t="s">
        <v>350</v>
      </c>
      <c r="G51" s="162" t="s">
        <v>351</v>
      </c>
      <c r="H51" s="163" t="s">
        <v>339</v>
      </c>
      <c r="I51" s="183" t="s">
        <v>113</v>
      </c>
      <c r="J51" s="184">
        <v>1804</v>
      </c>
      <c r="K51" s="183">
        <v>11</v>
      </c>
      <c r="L51" s="181">
        <f t="shared" si="1"/>
        <v>164</v>
      </c>
      <c r="M51" s="169" t="s">
        <v>325</v>
      </c>
    </row>
    <row r="52" spans="1:13" s="167" customFormat="1" ht="12.75" customHeight="1">
      <c r="A52" s="182">
        <v>15</v>
      </c>
      <c r="B52" s="182">
        <v>10</v>
      </c>
      <c r="C52" s="182">
        <v>2023</v>
      </c>
      <c r="D52" s="162" t="s">
        <v>352</v>
      </c>
      <c r="E52" s="162"/>
      <c r="F52" s="182" t="s">
        <v>350</v>
      </c>
      <c r="G52" s="162" t="s">
        <v>303</v>
      </c>
      <c r="H52" s="163" t="s">
        <v>353</v>
      </c>
      <c r="I52" s="183" t="s">
        <v>114</v>
      </c>
      <c r="J52" s="184">
        <v>1183</v>
      </c>
      <c r="K52" s="183">
        <v>7</v>
      </c>
      <c r="L52" s="181">
        <f t="shared" si="1"/>
        <v>169</v>
      </c>
      <c r="M52" s="169" t="s">
        <v>338</v>
      </c>
    </row>
    <row r="53" spans="1:13" s="167" customFormat="1" ht="12.75" customHeight="1">
      <c r="A53" s="182">
        <v>15</v>
      </c>
      <c r="B53" s="182">
        <v>10</v>
      </c>
      <c r="C53" s="182">
        <v>2023</v>
      </c>
      <c r="D53" s="162" t="s">
        <v>352</v>
      </c>
      <c r="E53" s="162"/>
      <c r="F53" s="182" t="s">
        <v>350</v>
      </c>
      <c r="G53" s="162" t="s">
        <v>303</v>
      </c>
      <c r="H53" s="163" t="s">
        <v>342</v>
      </c>
      <c r="I53" s="183" t="s">
        <v>114</v>
      </c>
      <c r="J53" s="184">
        <v>669</v>
      </c>
      <c r="K53" s="183">
        <v>5</v>
      </c>
      <c r="L53" s="181">
        <f t="shared" si="1"/>
        <v>133.8</v>
      </c>
      <c r="M53" s="169" t="s">
        <v>338</v>
      </c>
    </row>
    <row r="54" spans="1:13" s="167" customFormat="1" ht="12.75" customHeight="1">
      <c r="A54" s="182">
        <v>15</v>
      </c>
      <c r="B54" s="182">
        <v>10</v>
      </c>
      <c r="C54" s="182">
        <v>2023</v>
      </c>
      <c r="D54" s="162" t="s">
        <v>352</v>
      </c>
      <c r="E54" s="162"/>
      <c r="F54" s="182" t="s">
        <v>350</v>
      </c>
      <c r="G54" s="162" t="s">
        <v>303</v>
      </c>
      <c r="H54" s="163" t="s">
        <v>354</v>
      </c>
      <c r="I54" s="183" t="s">
        <v>114</v>
      </c>
      <c r="J54" s="184">
        <v>247</v>
      </c>
      <c r="K54" s="183">
        <v>2</v>
      </c>
      <c r="L54" s="181">
        <f t="shared" si="1"/>
        <v>123.5</v>
      </c>
      <c r="M54" s="169" t="s">
        <v>338</v>
      </c>
    </row>
    <row r="55" spans="1:13" s="167" customFormat="1" ht="12.75" customHeight="1">
      <c r="A55" s="182">
        <v>15</v>
      </c>
      <c r="B55" s="182">
        <v>10</v>
      </c>
      <c r="C55" s="182">
        <v>2023</v>
      </c>
      <c r="D55" s="162" t="s">
        <v>352</v>
      </c>
      <c r="E55" s="162"/>
      <c r="F55" s="182" t="s">
        <v>350</v>
      </c>
      <c r="G55" s="162" t="s">
        <v>303</v>
      </c>
      <c r="H55" s="163" t="s">
        <v>355</v>
      </c>
      <c r="I55" s="183" t="s">
        <v>114</v>
      </c>
      <c r="J55" s="184">
        <v>1056</v>
      </c>
      <c r="K55" s="183">
        <v>7</v>
      </c>
      <c r="L55" s="181">
        <f t="shared" si="1"/>
        <v>150.85714285714286</v>
      </c>
      <c r="M55" s="169" t="s">
        <v>338</v>
      </c>
    </row>
    <row r="56" spans="1:13" s="167" customFormat="1" ht="12.75" customHeight="1">
      <c r="A56" s="182">
        <v>15</v>
      </c>
      <c r="B56" s="182">
        <v>10</v>
      </c>
      <c r="C56" s="182">
        <v>2023</v>
      </c>
      <c r="D56" s="162" t="s">
        <v>352</v>
      </c>
      <c r="E56" s="162"/>
      <c r="F56" s="182" t="s">
        <v>350</v>
      </c>
      <c r="G56" s="162" t="s">
        <v>303</v>
      </c>
      <c r="H56" s="163" t="s">
        <v>356</v>
      </c>
      <c r="I56" s="183" t="s">
        <v>114</v>
      </c>
      <c r="J56" s="184">
        <v>1082</v>
      </c>
      <c r="K56" s="183">
        <v>7</v>
      </c>
      <c r="L56" s="181">
        <f t="shared" si="1"/>
        <v>154.57142857142858</v>
      </c>
      <c r="M56" s="169" t="s">
        <v>338</v>
      </c>
    </row>
    <row r="57" spans="1:13" s="167" customFormat="1" ht="12.75" customHeight="1">
      <c r="A57" s="182">
        <v>15</v>
      </c>
      <c r="B57" s="182">
        <v>10</v>
      </c>
      <c r="C57" s="182">
        <v>2023</v>
      </c>
      <c r="D57" s="162" t="s">
        <v>357</v>
      </c>
      <c r="E57" s="162"/>
      <c r="F57" s="182" t="s">
        <v>358</v>
      </c>
      <c r="G57" s="162" t="s">
        <v>359</v>
      </c>
      <c r="H57" s="163" t="s">
        <v>360</v>
      </c>
      <c r="I57" s="183" t="s">
        <v>115</v>
      </c>
      <c r="J57" s="184">
        <v>1721</v>
      </c>
      <c r="K57" s="183">
        <v>9</v>
      </c>
      <c r="L57" s="178">
        <f t="shared" si="1"/>
        <v>191.22222222222223</v>
      </c>
      <c r="M57" s="169" t="s">
        <v>361</v>
      </c>
    </row>
    <row r="58" spans="1:13" s="167" customFormat="1" ht="12.75" customHeight="1">
      <c r="A58" s="182">
        <v>15</v>
      </c>
      <c r="B58" s="182">
        <v>10</v>
      </c>
      <c r="C58" s="182">
        <v>2023</v>
      </c>
      <c r="D58" s="162" t="s">
        <v>357</v>
      </c>
      <c r="E58" s="162"/>
      <c r="F58" s="182" t="s">
        <v>358</v>
      </c>
      <c r="G58" s="162" t="s">
        <v>359</v>
      </c>
      <c r="H58" s="163" t="s">
        <v>327</v>
      </c>
      <c r="I58" s="183" t="s">
        <v>115</v>
      </c>
      <c r="J58" s="184">
        <v>1685</v>
      </c>
      <c r="K58" s="183">
        <v>9</v>
      </c>
      <c r="L58" s="181">
        <f t="shared" si="1"/>
        <v>187.22222222222223</v>
      </c>
      <c r="M58" s="169" t="s">
        <v>361</v>
      </c>
    </row>
    <row r="59" spans="1:13" s="167" customFormat="1" ht="12.75" customHeight="1">
      <c r="A59" s="182">
        <v>15</v>
      </c>
      <c r="B59" s="182">
        <v>10</v>
      </c>
      <c r="C59" s="182">
        <v>2023</v>
      </c>
      <c r="D59" s="162" t="s">
        <v>357</v>
      </c>
      <c r="E59" s="162"/>
      <c r="F59" s="182" t="s">
        <v>358</v>
      </c>
      <c r="G59" s="162" t="s">
        <v>359</v>
      </c>
      <c r="H59" s="163" t="s">
        <v>304</v>
      </c>
      <c r="I59" s="183" t="s">
        <v>115</v>
      </c>
      <c r="J59" s="184">
        <v>1695</v>
      </c>
      <c r="K59" s="183">
        <v>9</v>
      </c>
      <c r="L59" s="181">
        <f t="shared" si="1"/>
        <v>188.33333333333334</v>
      </c>
      <c r="M59" s="169" t="s">
        <v>361</v>
      </c>
    </row>
    <row r="60" spans="1:13" s="167" customFormat="1" ht="12.75" customHeight="1">
      <c r="A60" s="182">
        <v>15</v>
      </c>
      <c r="B60" s="182">
        <v>10</v>
      </c>
      <c r="C60" s="182">
        <v>2023</v>
      </c>
      <c r="D60" s="162" t="s">
        <v>357</v>
      </c>
      <c r="E60" s="162"/>
      <c r="F60" s="182" t="s">
        <v>358</v>
      </c>
      <c r="G60" s="162" t="s">
        <v>359</v>
      </c>
      <c r="H60" s="163" t="s">
        <v>362</v>
      </c>
      <c r="I60" s="183" t="s">
        <v>115</v>
      </c>
      <c r="J60" s="184">
        <v>1514</v>
      </c>
      <c r="K60" s="183">
        <v>9</v>
      </c>
      <c r="L60" s="181">
        <f t="shared" si="1"/>
        <v>168.22222222222223</v>
      </c>
      <c r="M60" s="169" t="s">
        <v>361</v>
      </c>
    </row>
    <row r="61" spans="1:13" s="167" customFormat="1" ht="12.75" customHeight="1">
      <c r="A61" s="182">
        <v>15</v>
      </c>
      <c r="B61" s="182">
        <v>10</v>
      </c>
      <c r="C61" s="182">
        <v>2023</v>
      </c>
      <c r="D61" s="162" t="s">
        <v>357</v>
      </c>
      <c r="E61" s="162"/>
      <c r="F61" s="182" t="s">
        <v>358</v>
      </c>
      <c r="G61" s="162" t="s">
        <v>359</v>
      </c>
      <c r="H61" s="163" t="s">
        <v>319</v>
      </c>
      <c r="I61" s="183" t="s">
        <v>115</v>
      </c>
      <c r="J61" s="184">
        <v>1820</v>
      </c>
      <c r="K61" s="183">
        <v>9</v>
      </c>
      <c r="L61" s="178">
        <f t="shared" si="1"/>
        <v>202.22222222222223</v>
      </c>
      <c r="M61" s="169" t="s">
        <v>361</v>
      </c>
    </row>
    <row r="62" spans="1:13" s="167" customFormat="1" ht="12.75" customHeight="1">
      <c r="A62" s="182">
        <v>22</v>
      </c>
      <c r="B62" s="182">
        <v>10</v>
      </c>
      <c r="C62" s="182">
        <v>2023</v>
      </c>
      <c r="D62" s="162" t="s">
        <v>363</v>
      </c>
      <c r="E62" s="162"/>
      <c r="F62" s="182" t="s">
        <v>128</v>
      </c>
      <c r="G62" s="162" t="s">
        <v>364</v>
      </c>
      <c r="H62" s="163" t="s">
        <v>316</v>
      </c>
      <c r="I62" s="183" t="s">
        <v>113</v>
      </c>
      <c r="J62" s="184">
        <v>2027</v>
      </c>
      <c r="K62" s="183">
        <v>11</v>
      </c>
      <c r="L62" s="181">
        <f t="shared" si="1"/>
        <v>184.27272727272728</v>
      </c>
      <c r="M62" s="169" t="s">
        <v>340</v>
      </c>
    </row>
    <row r="63" spans="1:13" s="167" customFormat="1" ht="12.75" customHeight="1">
      <c r="A63" s="182">
        <v>22</v>
      </c>
      <c r="B63" s="182">
        <v>10</v>
      </c>
      <c r="C63" s="182">
        <v>2023</v>
      </c>
      <c r="D63" s="162" t="s">
        <v>363</v>
      </c>
      <c r="E63" s="162"/>
      <c r="F63" s="182" t="s">
        <v>128</v>
      </c>
      <c r="G63" s="162" t="s">
        <v>364</v>
      </c>
      <c r="H63" s="163" t="s">
        <v>324</v>
      </c>
      <c r="I63" s="183" t="s">
        <v>114</v>
      </c>
      <c r="J63" s="184">
        <v>1496</v>
      </c>
      <c r="K63" s="183">
        <v>11</v>
      </c>
      <c r="L63" s="181">
        <f t="shared" si="1"/>
        <v>136</v>
      </c>
      <c r="M63" s="169" t="s">
        <v>365</v>
      </c>
    </row>
    <row r="64" spans="1:13" s="167" customFormat="1" ht="12.75" customHeight="1">
      <c r="A64" s="182">
        <v>22</v>
      </c>
      <c r="B64" s="182">
        <v>10</v>
      </c>
      <c r="C64" s="182">
        <v>2023</v>
      </c>
      <c r="D64" s="162" t="s">
        <v>363</v>
      </c>
      <c r="E64" s="162"/>
      <c r="F64" s="182" t="s">
        <v>128</v>
      </c>
      <c r="G64" s="162" t="s">
        <v>364</v>
      </c>
      <c r="H64" s="163" t="s">
        <v>326</v>
      </c>
      <c r="I64" s="183" t="s">
        <v>114</v>
      </c>
      <c r="J64" s="184">
        <v>1929</v>
      </c>
      <c r="K64" s="183">
        <v>11</v>
      </c>
      <c r="L64" s="181">
        <f t="shared" si="1"/>
        <v>175.36363636363637</v>
      </c>
      <c r="M64" s="169" t="s">
        <v>365</v>
      </c>
    </row>
    <row r="65" spans="1:13" s="167" customFormat="1" ht="12.75" customHeight="1">
      <c r="A65" s="182">
        <v>28</v>
      </c>
      <c r="B65" s="182">
        <v>10</v>
      </c>
      <c r="C65" s="182">
        <v>2023</v>
      </c>
      <c r="D65" s="162" t="s">
        <v>366</v>
      </c>
      <c r="E65" s="162"/>
      <c r="F65" s="182" t="s">
        <v>128</v>
      </c>
      <c r="G65" s="162" t="s">
        <v>303</v>
      </c>
      <c r="H65" s="163" t="s">
        <v>308</v>
      </c>
      <c r="I65" s="183" t="s">
        <v>113</v>
      </c>
      <c r="J65" s="184">
        <v>1697</v>
      </c>
      <c r="K65" s="183">
        <v>8</v>
      </c>
      <c r="L65" s="178">
        <f t="shared" si="1"/>
        <v>212.125</v>
      </c>
      <c r="M65" s="170" t="s">
        <v>305</v>
      </c>
    </row>
    <row r="66" spans="1:13" s="167" customFormat="1" ht="12.75" customHeight="1">
      <c r="A66" s="182">
        <v>28</v>
      </c>
      <c r="B66" s="182">
        <v>10</v>
      </c>
      <c r="C66" s="182">
        <v>2023</v>
      </c>
      <c r="D66" s="162" t="s">
        <v>366</v>
      </c>
      <c r="E66" s="162"/>
      <c r="F66" s="182" t="s">
        <v>128</v>
      </c>
      <c r="G66" s="162" t="s">
        <v>303</v>
      </c>
      <c r="H66" s="163" t="s">
        <v>310</v>
      </c>
      <c r="I66" s="183" t="s">
        <v>113</v>
      </c>
      <c r="J66" s="184">
        <v>1422</v>
      </c>
      <c r="K66" s="183">
        <v>8</v>
      </c>
      <c r="L66" s="181">
        <f t="shared" si="1"/>
        <v>177.75</v>
      </c>
      <c r="M66" s="170" t="s">
        <v>305</v>
      </c>
    </row>
    <row r="67" spans="1:13" s="167" customFormat="1" ht="12.75" customHeight="1">
      <c r="A67" s="182">
        <v>28</v>
      </c>
      <c r="B67" s="182">
        <v>10</v>
      </c>
      <c r="C67" s="182">
        <v>2023</v>
      </c>
      <c r="D67" s="162" t="s">
        <v>366</v>
      </c>
      <c r="E67" s="162"/>
      <c r="F67" s="182" t="s">
        <v>128</v>
      </c>
      <c r="G67" s="162" t="s">
        <v>303</v>
      </c>
      <c r="H67" s="163" t="s">
        <v>316</v>
      </c>
      <c r="I67" s="183" t="s">
        <v>114</v>
      </c>
      <c r="J67" s="184">
        <v>1459</v>
      </c>
      <c r="K67" s="183">
        <v>8</v>
      </c>
      <c r="L67" s="181">
        <f t="shared" si="1"/>
        <v>182.375</v>
      </c>
      <c r="M67" s="169" t="s">
        <v>340</v>
      </c>
    </row>
    <row r="68" spans="1:13" s="167" customFormat="1" ht="12.75" customHeight="1">
      <c r="A68" s="182">
        <v>28</v>
      </c>
      <c r="B68" s="182">
        <v>10</v>
      </c>
      <c r="C68" s="182">
        <v>2023</v>
      </c>
      <c r="D68" s="162" t="s">
        <v>366</v>
      </c>
      <c r="E68" s="162"/>
      <c r="F68" s="182" t="s">
        <v>128</v>
      </c>
      <c r="G68" s="162" t="s">
        <v>303</v>
      </c>
      <c r="H68" s="163" t="s">
        <v>318</v>
      </c>
      <c r="I68" s="183" t="s">
        <v>114</v>
      </c>
      <c r="J68" s="184">
        <v>1560</v>
      </c>
      <c r="K68" s="183">
        <v>8</v>
      </c>
      <c r="L68" s="178">
        <f t="shared" si="1"/>
        <v>195</v>
      </c>
      <c r="M68" s="169" t="s">
        <v>340</v>
      </c>
    </row>
    <row r="69" spans="1:13" s="167" customFormat="1" ht="12.75" customHeight="1">
      <c r="A69" s="182">
        <v>28</v>
      </c>
      <c r="B69" s="182">
        <v>10</v>
      </c>
      <c r="C69" s="182">
        <v>2023</v>
      </c>
      <c r="D69" s="162" t="s">
        <v>366</v>
      </c>
      <c r="E69" s="162"/>
      <c r="F69" s="182" t="s">
        <v>128</v>
      </c>
      <c r="G69" s="162" t="s">
        <v>303</v>
      </c>
      <c r="H69" s="163" t="s">
        <v>324</v>
      </c>
      <c r="I69" s="183" t="s">
        <v>115</v>
      </c>
      <c r="J69" s="184">
        <v>1423</v>
      </c>
      <c r="K69" s="183">
        <v>8</v>
      </c>
      <c r="L69" s="181">
        <f t="shared" si="1"/>
        <v>177.875</v>
      </c>
      <c r="M69" s="169" t="s">
        <v>367</v>
      </c>
    </row>
    <row r="70" spans="1:13" s="167" customFormat="1" ht="12.75" customHeight="1">
      <c r="A70" s="182">
        <v>28</v>
      </c>
      <c r="B70" s="182">
        <v>10</v>
      </c>
      <c r="C70" s="182">
        <v>2023</v>
      </c>
      <c r="D70" s="162" t="s">
        <v>366</v>
      </c>
      <c r="E70" s="162"/>
      <c r="F70" s="182" t="s">
        <v>128</v>
      </c>
      <c r="G70" s="162" t="s">
        <v>303</v>
      </c>
      <c r="H70" s="163" t="s">
        <v>327</v>
      </c>
      <c r="I70" s="183" t="s">
        <v>115</v>
      </c>
      <c r="J70" s="184">
        <v>1387</v>
      </c>
      <c r="K70" s="183">
        <v>8</v>
      </c>
      <c r="L70" s="181">
        <f t="shared" si="1"/>
        <v>173.375</v>
      </c>
      <c r="M70" s="169" t="s">
        <v>367</v>
      </c>
    </row>
    <row r="71" spans="1:13" s="167" customFormat="1" ht="12.75" customHeight="1">
      <c r="A71" s="182">
        <v>28</v>
      </c>
      <c r="B71" s="182">
        <v>10</v>
      </c>
      <c r="C71" s="182">
        <v>2023</v>
      </c>
      <c r="D71" s="162" t="s">
        <v>366</v>
      </c>
      <c r="E71" s="162"/>
      <c r="F71" s="182" t="s">
        <v>128</v>
      </c>
      <c r="G71" s="162" t="s">
        <v>303</v>
      </c>
      <c r="H71" s="163" t="s">
        <v>314</v>
      </c>
      <c r="I71" s="183" t="s">
        <v>329</v>
      </c>
      <c r="J71" s="184">
        <v>1163</v>
      </c>
      <c r="K71" s="183">
        <v>8</v>
      </c>
      <c r="L71" s="181">
        <f aca="true" t="shared" si="2" ref="L71:L102">J71/K71</f>
        <v>145.375</v>
      </c>
      <c r="M71" s="169" t="s">
        <v>334</v>
      </c>
    </row>
    <row r="72" spans="1:13" s="167" customFormat="1" ht="12.75" customHeight="1">
      <c r="A72" s="182">
        <v>28</v>
      </c>
      <c r="B72" s="182">
        <v>10</v>
      </c>
      <c r="C72" s="182">
        <v>2023</v>
      </c>
      <c r="D72" s="162" t="s">
        <v>366</v>
      </c>
      <c r="E72" s="162"/>
      <c r="F72" s="182" t="s">
        <v>128</v>
      </c>
      <c r="G72" s="162" t="s">
        <v>303</v>
      </c>
      <c r="H72" s="163" t="s">
        <v>304</v>
      </c>
      <c r="I72" s="183" t="s">
        <v>329</v>
      </c>
      <c r="J72" s="184">
        <v>1591</v>
      </c>
      <c r="K72" s="183">
        <v>8</v>
      </c>
      <c r="L72" s="178">
        <f t="shared" si="2"/>
        <v>198.875</v>
      </c>
      <c r="M72" s="169" t="s">
        <v>334</v>
      </c>
    </row>
    <row r="73" spans="1:13" s="167" customFormat="1" ht="12.75" customHeight="1">
      <c r="A73" s="182">
        <v>28</v>
      </c>
      <c r="B73" s="182">
        <v>10</v>
      </c>
      <c r="C73" s="182">
        <v>2023</v>
      </c>
      <c r="D73" s="162" t="s">
        <v>366</v>
      </c>
      <c r="E73" s="162"/>
      <c r="F73" s="182" t="s">
        <v>128</v>
      </c>
      <c r="G73" s="162" t="s">
        <v>303</v>
      </c>
      <c r="H73" s="163" t="s">
        <v>331</v>
      </c>
      <c r="I73" s="183" t="s">
        <v>321</v>
      </c>
      <c r="J73" s="184">
        <v>1490</v>
      </c>
      <c r="K73" s="183">
        <v>8</v>
      </c>
      <c r="L73" s="181">
        <f t="shared" si="2"/>
        <v>186.25</v>
      </c>
      <c r="M73" s="169" t="s">
        <v>322</v>
      </c>
    </row>
    <row r="74" spans="1:13" s="167" customFormat="1" ht="12.75" customHeight="1">
      <c r="A74" s="182">
        <v>28</v>
      </c>
      <c r="B74" s="182">
        <v>10</v>
      </c>
      <c r="C74" s="182">
        <v>2023</v>
      </c>
      <c r="D74" s="162" t="s">
        <v>366</v>
      </c>
      <c r="E74" s="162"/>
      <c r="F74" s="182" t="s">
        <v>128</v>
      </c>
      <c r="G74" s="162" t="s">
        <v>303</v>
      </c>
      <c r="H74" s="163" t="s">
        <v>368</v>
      </c>
      <c r="I74" s="183" t="s">
        <v>321</v>
      </c>
      <c r="J74" s="184">
        <v>1088</v>
      </c>
      <c r="K74" s="183">
        <v>8</v>
      </c>
      <c r="L74" s="181">
        <f t="shared" si="2"/>
        <v>136</v>
      </c>
      <c r="M74" s="169" t="s">
        <v>322</v>
      </c>
    </row>
    <row r="75" spans="1:13" s="189" customFormat="1" ht="12.75" customHeight="1">
      <c r="A75" s="182">
        <v>29</v>
      </c>
      <c r="B75" s="182">
        <v>10</v>
      </c>
      <c r="C75" s="182">
        <v>2023</v>
      </c>
      <c r="D75" s="162" t="s">
        <v>369</v>
      </c>
      <c r="E75" s="162"/>
      <c r="F75" s="182" t="s">
        <v>128</v>
      </c>
      <c r="G75" s="162" t="s">
        <v>303</v>
      </c>
      <c r="H75" s="163" t="s">
        <v>328</v>
      </c>
      <c r="I75" s="183" t="s">
        <v>113</v>
      </c>
      <c r="J75" s="184">
        <v>1615</v>
      </c>
      <c r="K75" s="183">
        <v>8</v>
      </c>
      <c r="L75" s="178">
        <f t="shared" si="2"/>
        <v>201.875</v>
      </c>
      <c r="M75" s="188" t="s">
        <v>305</v>
      </c>
    </row>
    <row r="76" spans="1:13" s="189" customFormat="1" ht="12.75" customHeight="1">
      <c r="A76" s="182">
        <v>29</v>
      </c>
      <c r="B76" s="182">
        <v>10</v>
      </c>
      <c r="C76" s="182">
        <v>2023</v>
      </c>
      <c r="D76" s="162" t="s">
        <v>369</v>
      </c>
      <c r="E76" s="162"/>
      <c r="F76" s="182" t="s">
        <v>128</v>
      </c>
      <c r="G76" s="162" t="s">
        <v>303</v>
      </c>
      <c r="H76" s="163" t="s">
        <v>332</v>
      </c>
      <c r="I76" s="183" t="s">
        <v>113</v>
      </c>
      <c r="J76" s="184">
        <v>1367</v>
      </c>
      <c r="K76" s="183">
        <v>8</v>
      </c>
      <c r="L76" s="181">
        <f t="shared" si="2"/>
        <v>170.875</v>
      </c>
      <c r="M76" s="188" t="s">
        <v>305</v>
      </c>
    </row>
    <row r="77" spans="1:13" s="190" customFormat="1" ht="12.75" customHeight="1">
      <c r="A77" s="182">
        <v>29</v>
      </c>
      <c r="B77" s="182">
        <v>10</v>
      </c>
      <c r="C77" s="182">
        <v>2023</v>
      </c>
      <c r="D77" s="162" t="s">
        <v>369</v>
      </c>
      <c r="E77" s="162"/>
      <c r="F77" s="182" t="s">
        <v>128</v>
      </c>
      <c r="G77" s="162" t="s">
        <v>303</v>
      </c>
      <c r="H77" s="163" t="s">
        <v>370</v>
      </c>
      <c r="I77" s="183" t="s">
        <v>114</v>
      </c>
      <c r="J77" s="184">
        <v>1451</v>
      </c>
      <c r="K77" s="183">
        <v>8</v>
      </c>
      <c r="L77" s="181">
        <f t="shared" si="2"/>
        <v>181.375</v>
      </c>
      <c r="M77" s="169" t="s">
        <v>340</v>
      </c>
    </row>
    <row r="78" spans="1:13" s="190" customFormat="1" ht="12.75" customHeight="1">
      <c r="A78" s="182">
        <v>29</v>
      </c>
      <c r="B78" s="182">
        <v>10</v>
      </c>
      <c r="C78" s="182">
        <v>2023</v>
      </c>
      <c r="D78" s="162" t="s">
        <v>369</v>
      </c>
      <c r="E78" s="162"/>
      <c r="F78" s="182" t="s">
        <v>128</v>
      </c>
      <c r="G78" s="162" t="s">
        <v>303</v>
      </c>
      <c r="H78" s="163" t="s">
        <v>336</v>
      </c>
      <c r="I78" s="183" t="s">
        <v>114</v>
      </c>
      <c r="J78" s="184">
        <v>1345</v>
      </c>
      <c r="K78" s="183">
        <v>8</v>
      </c>
      <c r="L78" s="181">
        <f t="shared" si="2"/>
        <v>168.125</v>
      </c>
      <c r="M78" s="169" t="s">
        <v>340</v>
      </c>
    </row>
    <row r="79" spans="1:13" s="190" customFormat="1" ht="12.75" customHeight="1">
      <c r="A79" s="182">
        <v>29</v>
      </c>
      <c r="B79" s="182">
        <v>10</v>
      </c>
      <c r="C79" s="182">
        <v>2023</v>
      </c>
      <c r="D79" s="162" t="s">
        <v>369</v>
      </c>
      <c r="E79" s="162"/>
      <c r="F79" s="182" t="s">
        <v>128</v>
      </c>
      <c r="G79" s="162" t="s">
        <v>303</v>
      </c>
      <c r="H79" s="163" t="s">
        <v>326</v>
      </c>
      <c r="I79" s="183" t="s">
        <v>115</v>
      </c>
      <c r="J79" s="184">
        <v>1167</v>
      </c>
      <c r="K79" s="183">
        <v>8</v>
      </c>
      <c r="L79" s="181">
        <f t="shared" si="2"/>
        <v>145.875</v>
      </c>
      <c r="M79" s="169" t="s">
        <v>371</v>
      </c>
    </row>
    <row r="80" spans="1:13" s="190" customFormat="1" ht="12.75" customHeight="1">
      <c r="A80" s="182">
        <v>29</v>
      </c>
      <c r="B80" s="182">
        <v>10</v>
      </c>
      <c r="C80" s="182">
        <v>2023</v>
      </c>
      <c r="D80" s="162" t="s">
        <v>369</v>
      </c>
      <c r="E80" s="162"/>
      <c r="F80" s="182" t="s">
        <v>128</v>
      </c>
      <c r="G80" s="162" t="s">
        <v>303</v>
      </c>
      <c r="H80" s="163" t="s">
        <v>372</v>
      </c>
      <c r="I80" s="183" t="s">
        <v>115</v>
      </c>
      <c r="J80" s="184">
        <v>1195</v>
      </c>
      <c r="K80" s="183">
        <v>8</v>
      </c>
      <c r="L80" s="181">
        <f t="shared" si="2"/>
        <v>149.375</v>
      </c>
      <c r="M80" s="169" t="s">
        <v>371</v>
      </c>
    </row>
    <row r="81" spans="1:13" s="190" customFormat="1" ht="12.75" customHeight="1">
      <c r="A81" s="182">
        <v>29</v>
      </c>
      <c r="B81" s="182">
        <v>10</v>
      </c>
      <c r="C81" s="182">
        <v>2023</v>
      </c>
      <c r="D81" s="162" t="s">
        <v>369</v>
      </c>
      <c r="E81" s="162"/>
      <c r="F81" s="182" t="s">
        <v>128</v>
      </c>
      <c r="G81" s="162" t="s">
        <v>303</v>
      </c>
      <c r="H81" s="163" t="s">
        <v>323</v>
      </c>
      <c r="I81" s="183" t="s">
        <v>329</v>
      </c>
      <c r="J81" s="184">
        <v>1033</v>
      </c>
      <c r="K81" s="183">
        <v>8</v>
      </c>
      <c r="L81" s="181">
        <f t="shared" si="2"/>
        <v>129.125</v>
      </c>
      <c r="M81" s="169" t="s">
        <v>373</v>
      </c>
    </row>
    <row r="82" spans="1:13" s="190" customFormat="1" ht="12.75" customHeight="1">
      <c r="A82" s="182">
        <v>29</v>
      </c>
      <c r="B82" s="182">
        <v>10</v>
      </c>
      <c r="C82" s="182">
        <v>2023</v>
      </c>
      <c r="D82" s="162" t="s">
        <v>369</v>
      </c>
      <c r="E82" s="162"/>
      <c r="F82" s="182" t="s">
        <v>128</v>
      </c>
      <c r="G82" s="162" t="s">
        <v>303</v>
      </c>
      <c r="H82" s="163" t="s">
        <v>320</v>
      </c>
      <c r="I82" s="183" t="s">
        <v>329</v>
      </c>
      <c r="J82" s="184">
        <v>1226</v>
      </c>
      <c r="K82" s="183">
        <v>8</v>
      </c>
      <c r="L82" s="181">
        <f t="shared" si="2"/>
        <v>153.25</v>
      </c>
      <c r="M82" s="169" t="s">
        <v>373</v>
      </c>
    </row>
    <row r="83" spans="1:13" s="167" customFormat="1" ht="12.75" customHeight="1">
      <c r="A83" s="161">
        <v>5</v>
      </c>
      <c r="B83" s="182">
        <v>11</v>
      </c>
      <c r="C83" s="182">
        <v>2023</v>
      </c>
      <c r="D83" s="162" t="s">
        <v>374</v>
      </c>
      <c r="E83" s="162"/>
      <c r="F83" s="182" t="s">
        <v>140</v>
      </c>
      <c r="G83" s="162" t="s">
        <v>313</v>
      </c>
      <c r="H83" s="163" t="s">
        <v>375</v>
      </c>
      <c r="I83" s="183" t="s">
        <v>113</v>
      </c>
      <c r="J83" s="184">
        <v>1054</v>
      </c>
      <c r="K83" s="183">
        <v>8</v>
      </c>
      <c r="L83" s="181">
        <f t="shared" si="2"/>
        <v>131.75</v>
      </c>
      <c r="M83" s="169" t="s">
        <v>376</v>
      </c>
    </row>
    <row r="84" spans="1:13" s="167" customFormat="1" ht="12.75" customHeight="1">
      <c r="A84" s="182">
        <v>12</v>
      </c>
      <c r="B84" s="182">
        <v>11</v>
      </c>
      <c r="C84" s="182">
        <v>2023</v>
      </c>
      <c r="D84" s="162" t="s">
        <v>377</v>
      </c>
      <c r="E84" s="162"/>
      <c r="F84" s="182" t="s">
        <v>131</v>
      </c>
      <c r="G84" s="162" t="s">
        <v>364</v>
      </c>
      <c r="H84" s="163" t="s">
        <v>314</v>
      </c>
      <c r="I84" s="183" t="s">
        <v>113</v>
      </c>
      <c r="J84" s="184">
        <v>777</v>
      </c>
      <c r="K84" s="183">
        <v>5</v>
      </c>
      <c r="L84" s="181">
        <f t="shared" si="2"/>
        <v>155.4</v>
      </c>
      <c r="M84" s="191" t="s">
        <v>305</v>
      </c>
    </row>
    <row r="85" spans="1:13" s="167" customFormat="1" ht="12.75" customHeight="1">
      <c r="A85" s="182">
        <v>12</v>
      </c>
      <c r="B85" s="182">
        <v>11</v>
      </c>
      <c r="C85" s="182">
        <v>2023</v>
      </c>
      <c r="D85" s="162" t="s">
        <v>377</v>
      </c>
      <c r="E85" s="162"/>
      <c r="F85" s="182" t="s">
        <v>131</v>
      </c>
      <c r="G85" s="162" t="s">
        <v>364</v>
      </c>
      <c r="H85" s="163" t="s">
        <v>368</v>
      </c>
      <c r="I85" s="183" t="s">
        <v>113</v>
      </c>
      <c r="J85" s="184">
        <v>711</v>
      </c>
      <c r="K85" s="183">
        <v>5</v>
      </c>
      <c r="L85" s="181">
        <f t="shared" si="2"/>
        <v>142.2</v>
      </c>
      <c r="M85" s="191" t="s">
        <v>305</v>
      </c>
    </row>
    <row r="86" spans="1:13" s="167" customFormat="1" ht="12.75" customHeight="1">
      <c r="A86" s="182">
        <v>12</v>
      </c>
      <c r="B86" s="182">
        <v>11</v>
      </c>
      <c r="C86" s="182">
        <v>2023</v>
      </c>
      <c r="D86" s="162" t="s">
        <v>377</v>
      </c>
      <c r="E86" s="162"/>
      <c r="F86" s="182" t="s">
        <v>131</v>
      </c>
      <c r="G86" s="162" t="s">
        <v>364</v>
      </c>
      <c r="H86" s="163" t="s">
        <v>323</v>
      </c>
      <c r="I86" s="183" t="s">
        <v>113</v>
      </c>
      <c r="J86" s="184">
        <v>588</v>
      </c>
      <c r="K86" s="183">
        <v>5</v>
      </c>
      <c r="L86" s="181">
        <f t="shared" si="2"/>
        <v>117.6</v>
      </c>
      <c r="M86" s="191" t="s">
        <v>305</v>
      </c>
    </row>
    <row r="87" spans="1:13" s="167" customFormat="1" ht="12.75" customHeight="1">
      <c r="A87" s="182">
        <v>12</v>
      </c>
      <c r="B87" s="182">
        <v>11</v>
      </c>
      <c r="C87" s="182">
        <v>2023</v>
      </c>
      <c r="D87" s="162" t="s">
        <v>377</v>
      </c>
      <c r="E87" s="162"/>
      <c r="F87" s="182" t="s">
        <v>131</v>
      </c>
      <c r="G87" s="162" t="s">
        <v>364</v>
      </c>
      <c r="H87" s="163" t="s">
        <v>378</v>
      </c>
      <c r="I87" s="183" t="s">
        <v>113</v>
      </c>
      <c r="J87" s="184">
        <v>955</v>
      </c>
      <c r="K87" s="183">
        <v>6</v>
      </c>
      <c r="L87" s="181">
        <f t="shared" si="2"/>
        <v>159.16666666666666</v>
      </c>
      <c r="M87" s="191" t="s">
        <v>305</v>
      </c>
    </row>
    <row r="88" spans="1:13" s="167" customFormat="1" ht="12.75" customHeight="1">
      <c r="A88" s="182">
        <v>12</v>
      </c>
      <c r="B88" s="182">
        <v>11</v>
      </c>
      <c r="C88" s="182">
        <v>2023</v>
      </c>
      <c r="D88" s="162" t="s">
        <v>379</v>
      </c>
      <c r="E88" s="162"/>
      <c r="F88" s="182" t="s">
        <v>130</v>
      </c>
      <c r="G88" s="162" t="s">
        <v>380</v>
      </c>
      <c r="H88" s="185" t="s">
        <v>381</v>
      </c>
      <c r="I88" s="183" t="s">
        <v>114</v>
      </c>
      <c r="J88" s="184">
        <v>1065</v>
      </c>
      <c r="K88" s="183">
        <v>7</v>
      </c>
      <c r="L88" s="181">
        <f t="shared" si="2"/>
        <v>152.14285714285714</v>
      </c>
      <c r="M88" s="169" t="s">
        <v>338</v>
      </c>
    </row>
    <row r="89" spans="1:13" s="167" customFormat="1" ht="12.75" customHeight="1">
      <c r="A89" s="182">
        <v>12</v>
      </c>
      <c r="B89" s="182">
        <v>11</v>
      </c>
      <c r="C89" s="182">
        <v>2023</v>
      </c>
      <c r="D89" s="162" t="s">
        <v>379</v>
      </c>
      <c r="E89" s="162"/>
      <c r="F89" s="182" t="s">
        <v>130</v>
      </c>
      <c r="G89" s="162" t="s">
        <v>380</v>
      </c>
      <c r="H89" s="163" t="s">
        <v>331</v>
      </c>
      <c r="I89" s="183" t="s">
        <v>114</v>
      </c>
      <c r="J89" s="184">
        <v>609</v>
      </c>
      <c r="K89" s="183">
        <v>4</v>
      </c>
      <c r="L89" s="181">
        <f t="shared" si="2"/>
        <v>152.25</v>
      </c>
      <c r="M89" s="169" t="s">
        <v>338</v>
      </c>
    </row>
    <row r="90" spans="1:13" s="167" customFormat="1" ht="12.75" customHeight="1">
      <c r="A90" s="182">
        <v>12</v>
      </c>
      <c r="B90" s="182">
        <v>11</v>
      </c>
      <c r="C90" s="182">
        <v>2023</v>
      </c>
      <c r="D90" s="162" t="s">
        <v>379</v>
      </c>
      <c r="E90" s="162"/>
      <c r="F90" s="182" t="s">
        <v>130</v>
      </c>
      <c r="G90" s="162" t="s">
        <v>380</v>
      </c>
      <c r="H90" s="163" t="s">
        <v>308</v>
      </c>
      <c r="I90" s="183" t="s">
        <v>114</v>
      </c>
      <c r="J90" s="184">
        <v>1036</v>
      </c>
      <c r="K90" s="183">
        <v>7</v>
      </c>
      <c r="L90" s="181">
        <f t="shared" si="2"/>
        <v>148</v>
      </c>
      <c r="M90" s="169" t="s">
        <v>338</v>
      </c>
    </row>
    <row r="91" spans="1:13" s="167" customFormat="1" ht="12.75" customHeight="1">
      <c r="A91" s="182">
        <v>12</v>
      </c>
      <c r="B91" s="182">
        <v>11</v>
      </c>
      <c r="C91" s="182">
        <v>2023</v>
      </c>
      <c r="D91" s="162" t="s">
        <v>379</v>
      </c>
      <c r="E91" s="162"/>
      <c r="F91" s="182" t="s">
        <v>130</v>
      </c>
      <c r="G91" s="162" t="s">
        <v>380</v>
      </c>
      <c r="H91" s="163" t="s">
        <v>382</v>
      </c>
      <c r="I91" s="183" t="s">
        <v>114</v>
      </c>
      <c r="J91" s="184">
        <v>405</v>
      </c>
      <c r="K91" s="183">
        <v>3</v>
      </c>
      <c r="L91" s="181">
        <f t="shared" si="2"/>
        <v>135</v>
      </c>
      <c r="M91" s="169" t="s">
        <v>338</v>
      </c>
    </row>
    <row r="92" spans="1:13" s="167" customFormat="1" ht="12.75" customHeight="1">
      <c r="A92" s="182">
        <v>12</v>
      </c>
      <c r="B92" s="182">
        <v>11</v>
      </c>
      <c r="C92" s="182">
        <v>2023</v>
      </c>
      <c r="D92" s="162" t="s">
        <v>379</v>
      </c>
      <c r="E92" s="162"/>
      <c r="F92" s="182" t="s">
        <v>130</v>
      </c>
      <c r="G92" s="162" t="s">
        <v>380</v>
      </c>
      <c r="H92" s="163" t="s">
        <v>318</v>
      </c>
      <c r="I92" s="183" t="s">
        <v>114</v>
      </c>
      <c r="J92" s="184">
        <v>1193</v>
      </c>
      <c r="K92" s="183">
        <v>7</v>
      </c>
      <c r="L92" s="181">
        <f t="shared" si="2"/>
        <v>170.42857142857142</v>
      </c>
      <c r="M92" s="169" t="s">
        <v>338</v>
      </c>
    </row>
    <row r="93" spans="1:13" s="167" customFormat="1" ht="12.75" customHeight="1">
      <c r="A93" s="182">
        <v>12</v>
      </c>
      <c r="B93" s="182">
        <v>11</v>
      </c>
      <c r="C93" s="182">
        <v>2023</v>
      </c>
      <c r="D93" s="162" t="s">
        <v>379</v>
      </c>
      <c r="E93" s="162"/>
      <c r="F93" s="182" t="s">
        <v>130</v>
      </c>
      <c r="G93" s="162" t="s">
        <v>380</v>
      </c>
      <c r="H93" s="163" t="s">
        <v>328</v>
      </c>
      <c r="I93" s="183" t="s">
        <v>114</v>
      </c>
      <c r="J93" s="184">
        <v>1052</v>
      </c>
      <c r="K93" s="183">
        <v>7</v>
      </c>
      <c r="L93" s="181">
        <f t="shared" si="2"/>
        <v>150.28571428571428</v>
      </c>
      <c r="M93" s="169" t="s">
        <v>338</v>
      </c>
    </row>
    <row r="94" spans="1:13" s="167" customFormat="1" ht="12.75" customHeight="1">
      <c r="A94" s="182">
        <v>12</v>
      </c>
      <c r="B94" s="182">
        <v>11</v>
      </c>
      <c r="C94" s="182">
        <v>2023</v>
      </c>
      <c r="D94" s="162" t="s">
        <v>383</v>
      </c>
      <c r="E94" s="162"/>
      <c r="F94" s="182" t="s">
        <v>129</v>
      </c>
      <c r="G94" s="162" t="s">
        <v>303</v>
      </c>
      <c r="H94" s="163" t="s">
        <v>384</v>
      </c>
      <c r="I94" s="183" t="s">
        <v>115</v>
      </c>
      <c r="J94" s="184">
        <v>517</v>
      </c>
      <c r="K94" s="183">
        <v>4</v>
      </c>
      <c r="L94" s="181">
        <f t="shared" si="2"/>
        <v>129.25</v>
      </c>
      <c r="M94" s="169" t="s">
        <v>385</v>
      </c>
    </row>
    <row r="95" spans="1:13" s="167" customFormat="1" ht="12.75" customHeight="1">
      <c r="A95" s="182">
        <v>12</v>
      </c>
      <c r="B95" s="182">
        <v>11</v>
      </c>
      <c r="C95" s="182">
        <v>2023</v>
      </c>
      <c r="D95" s="162" t="s">
        <v>383</v>
      </c>
      <c r="E95" s="162"/>
      <c r="F95" s="182" t="s">
        <v>129</v>
      </c>
      <c r="G95" s="162" t="s">
        <v>303</v>
      </c>
      <c r="H95" s="163" t="s">
        <v>386</v>
      </c>
      <c r="I95" s="183" t="s">
        <v>115</v>
      </c>
      <c r="J95" s="184">
        <v>892</v>
      </c>
      <c r="K95" s="183">
        <v>6</v>
      </c>
      <c r="L95" s="181">
        <f t="shared" si="2"/>
        <v>148.66666666666666</v>
      </c>
      <c r="M95" s="169" t="s">
        <v>385</v>
      </c>
    </row>
    <row r="96" spans="1:13" s="167" customFormat="1" ht="12.75" customHeight="1">
      <c r="A96" s="182">
        <v>12</v>
      </c>
      <c r="B96" s="182">
        <v>11</v>
      </c>
      <c r="C96" s="182">
        <v>2023</v>
      </c>
      <c r="D96" s="162" t="s">
        <v>383</v>
      </c>
      <c r="E96" s="162"/>
      <c r="F96" s="182" t="s">
        <v>129</v>
      </c>
      <c r="G96" s="162" t="s">
        <v>303</v>
      </c>
      <c r="H96" s="163" t="s">
        <v>315</v>
      </c>
      <c r="I96" s="183" t="s">
        <v>115</v>
      </c>
      <c r="J96" s="184">
        <v>1048</v>
      </c>
      <c r="K96" s="183">
        <v>7</v>
      </c>
      <c r="L96" s="181">
        <f t="shared" si="2"/>
        <v>149.71428571428572</v>
      </c>
      <c r="M96" s="169" t="s">
        <v>385</v>
      </c>
    </row>
    <row r="97" spans="1:13" s="167" customFormat="1" ht="12.75" customHeight="1">
      <c r="A97" s="182">
        <v>12</v>
      </c>
      <c r="B97" s="182">
        <v>11</v>
      </c>
      <c r="C97" s="182">
        <v>2023</v>
      </c>
      <c r="D97" s="162" t="s">
        <v>383</v>
      </c>
      <c r="E97" s="162"/>
      <c r="F97" s="182" t="s">
        <v>129</v>
      </c>
      <c r="G97" s="162" t="s">
        <v>303</v>
      </c>
      <c r="H97" s="163" t="s">
        <v>387</v>
      </c>
      <c r="I97" s="183" t="s">
        <v>115</v>
      </c>
      <c r="J97" s="184">
        <v>539</v>
      </c>
      <c r="K97" s="183">
        <v>4</v>
      </c>
      <c r="L97" s="181">
        <f t="shared" si="2"/>
        <v>134.75</v>
      </c>
      <c r="M97" s="169" t="s">
        <v>385</v>
      </c>
    </row>
    <row r="98" spans="1:13" s="167" customFormat="1" ht="12.75" customHeight="1">
      <c r="A98" s="182">
        <v>12</v>
      </c>
      <c r="B98" s="182">
        <v>11</v>
      </c>
      <c r="C98" s="182">
        <v>2023</v>
      </c>
      <c r="D98" s="162" t="s">
        <v>383</v>
      </c>
      <c r="E98" s="162"/>
      <c r="F98" s="182" t="s">
        <v>129</v>
      </c>
      <c r="G98" s="162" t="s">
        <v>303</v>
      </c>
      <c r="H98" s="163" t="s">
        <v>388</v>
      </c>
      <c r="I98" s="183" t="s">
        <v>115</v>
      </c>
      <c r="J98" s="184">
        <v>992</v>
      </c>
      <c r="K98" s="183">
        <v>7</v>
      </c>
      <c r="L98" s="181">
        <f t="shared" si="2"/>
        <v>141.71428571428572</v>
      </c>
      <c r="M98" s="169" t="s">
        <v>385</v>
      </c>
    </row>
    <row r="99" spans="1:13" s="167" customFormat="1" ht="12.75" customHeight="1">
      <c r="A99" s="182">
        <v>19</v>
      </c>
      <c r="B99" s="182">
        <v>11</v>
      </c>
      <c r="C99" s="182">
        <v>2023</v>
      </c>
      <c r="D99" s="162" t="s">
        <v>389</v>
      </c>
      <c r="E99" s="162"/>
      <c r="F99" s="182" t="s">
        <v>302</v>
      </c>
      <c r="G99" s="162" t="s">
        <v>303</v>
      </c>
      <c r="H99" s="163" t="s">
        <v>390</v>
      </c>
      <c r="I99" s="183" t="s">
        <v>113</v>
      </c>
      <c r="J99" s="184">
        <v>3683</v>
      </c>
      <c r="K99" s="183">
        <v>18</v>
      </c>
      <c r="L99" s="178">
        <f t="shared" si="2"/>
        <v>204.61111111111111</v>
      </c>
      <c r="M99" s="169" t="s">
        <v>338</v>
      </c>
    </row>
    <row r="100" spans="1:13" s="167" customFormat="1" ht="12.75" customHeight="1">
      <c r="A100" s="182">
        <v>19</v>
      </c>
      <c r="B100" s="182">
        <v>11</v>
      </c>
      <c r="C100" s="182">
        <v>2023</v>
      </c>
      <c r="D100" s="162" t="s">
        <v>389</v>
      </c>
      <c r="E100" s="162"/>
      <c r="F100" s="182" t="s">
        <v>302</v>
      </c>
      <c r="G100" s="162" t="s">
        <v>303</v>
      </c>
      <c r="H100" s="163" t="s">
        <v>324</v>
      </c>
      <c r="I100" s="183" t="s">
        <v>113</v>
      </c>
      <c r="J100" s="184">
        <v>3245</v>
      </c>
      <c r="K100" s="183">
        <v>18</v>
      </c>
      <c r="L100" s="181">
        <f t="shared" si="2"/>
        <v>180.27777777777777</v>
      </c>
      <c r="M100" s="169" t="s">
        <v>338</v>
      </c>
    </row>
    <row r="101" spans="1:13" s="167" customFormat="1" ht="12.75" customHeight="1">
      <c r="A101" s="182">
        <v>19</v>
      </c>
      <c r="B101" s="182">
        <v>11</v>
      </c>
      <c r="C101" s="182">
        <v>2023</v>
      </c>
      <c r="D101" s="162" t="s">
        <v>389</v>
      </c>
      <c r="E101" s="162"/>
      <c r="F101" s="182" t="s">
        <v>302</v>
      </c>
      <c r="G101" s="162" t="s">
        <v>303</v>
      </c>
      <c r="H101" s="163" t="s">
        <v>381</v>
      </c>
      <c r="I101" s="183" t="s">
        <v>114</v>
      </c>
      <c r="J101" s="184">
        <v>3457</v>
      </c>
      <c r="K101" s="183">
        <v>18</v>
      </c>
      <c r="L101" s="178">
        <f t="shared" si="2"/>
        <v>192.05555555555554</v>
      </c>
      <c r="M101" s="169" t="s">
        <v>340</v>
      </c>
    </row>
    <row r="102" spans="1:13" s="167" customFormat="1" ht="12.75" customHeight="1">
      <c r="A102" s="182">
        <v>19</v>
      </c>
      <c r="B102" s="182">
        <v>11</v>
      </c>
      <c r="C102" s="182">
        <v>2023</v>
      </c>
      <c r="D102" s="162" t="s">
        <v>389</v>
      </c>
      <c r="E102" s="162"/>
      <c r="F102" s="182" t="s">
        <v>302</v>
      </c>
      <c r="G102" s="162" t="s">
        <v>303</v>
      </c>
      <c r="H102" s="163" t="s">
        <v>318</v>
      </c>
      <c r="I102" s="183" t="s">
        <v>114</v>
      </c>
      <c r="J102" s="184">
        <v>3470</v>
      </c>
      <c r="K102" s="183">
        <v>18</v>
      </c>
      <c r="L102" s="178">
        <f t="shared" si="2"/>
        <v>192.77777777777777</v>
      </c>
      <c r="M102" s="169" t="s">
        <v>340</v>
      </c>
    </row>
    <row r="103" spans="1:13" s="167" customFormat="1" ht="12.75" customHeight="1">
      <c r="A103" s="182">
        <v>19</v>
      </c>
      <c r="B103" s="182">
        <v>11</v>
      </c>
      <c r="C103" s="182">
        <v>2023</v>
      </c>
      <c r="D103" s="162" t="s">
        <v>389</v>
      </c>
      <c r="E103" s="162"/>
      <c r="F103" s="182" t="s">
        <v>302</v>
      </c>
      <c r="G103" s="162" t="s">
        <v>303</v>
      </c>
      <c r="H103" s="163" t="s">
        <v>319</v>
      </c>
      <c r="I103" s="183" t="s">
        <v>115</v>
      </c>
      <c r="J103" s="184">
        <v>2795</v>
      </c>
      <c r="K103" s="183">
        <v>15</v>
      </c>
      <c r="L103" s="181">
        <f>J103/K103</f>
        <v>186.33333333333334</v>
      </c>
      <c r="M103" s="169" t="s">
        <v>391</v>
      </c>
    </row>
    <row r="104" spans="1:13" s="167" customFormat="1" ht="12.75" customHeight="1">
      <c r="A104" s="182">
        <v>19</v>
      </c>
      <c r="B104" s="182">
        <v>11</v>
      </c>
      <c r="C104" s="182">
        <v>2023</v>
      </c>
      <c r="D104" s="162" t="s">
        <v>389</v>
      </c>
      <c r="E104" s="162"/>
      <c r="F104" s="182" t="s">
        <v>302</v>
      </c>
      <c r="G104" s="162" t="s">
        <v>303</v>
      </c>
      <c r="H104" s="163" t="s">
        <v>310</v>
      </c>
      <c r="I104" s="183" t="s">
        <v>115</v>
      </c>
      <c r="J104" s="184">
        <v>2649</v>
      </c>
      <c r="K104" s="183">
        <v>15</v>
      </c>
      <c r="L104" s="181">
        <f>J104/K104</f>
        <v>176.6</v>
      </c>
      <c r="M104" s="169" t="s">
        <v>391</v>
      </c>
    </row>
    <row r="105" spans="1:13" s="167" customFormat="1" ht="12.75" customHeight="1">
      <c r="A105" s="182">
        <v>19</v>
      </c>
      <c r="B105" s="182">
        <v>11</v>
      </c>
      <c r="C105" s="182">
        <v>2023</v>
      </c>
      <c r="D105" s="162" t="s">
        <v>389</v>
      </c>
      <c r="E105" s="162"/>
      <c r="F105" s="182" t="s">
        <v>302</v>
      </c>
      <c r="G105" s="162" t="s">
        <v>303</v>
      </c>
      <c r="H105" s="163" t="s">
        <v>316</v>
      </c>
      <c r="I105" s="183" t="s">
        <v>329</v>
      </c>
      <c r="J105" s="184">
        <v>2658</v>
      </c>
      <c r="K105" s="183">
        <v>15</v>
      </c>
      <c r="L105" s="181">
        <f>J105/K105</f>
        <v>177.2</v>
      </c>
      <c r="M105" s="169" t="s">
        <v>392</v>
      </c>
    </row>
    <row r="106" spans="1:13" s="167" customFormat="1" ht="12.75" customHeight="1">
      <c r="A106" s="182">
        <v>19</v>
      </c>
      <c r="B106" s="182">
        <v>11</v>
      </c>
      <c r="C106" s="182">
        <v>2023</v>
      </c>
      <c r="D106" s="162" t="s">
        <v>389</v>
      </c>
      <c r="E106" s="162"/>
      <c r="F106" s="182" t="s">
        <v>302</v>
      </c>
      <c r="G106" s="162" t="s">
        <v>303</v>
      </c>
      <c r="H106" s="163" t="s">
        <v>328</v>
      </c>
      <c r="I106" s="183" t="s">
        <v>321</v>
      </c>
      <c r="J106" s="184">
        <v>2802</v>
      </c>
      <c r="K106" s="183">
        <v>15</v>
      </c>
      <c r="L106" s="181">
        <f>J104/K104</f>
        <v>176.6</v>
      </c>
      <c r="M106" s="169" t="s">
        <v>393</v>
      </c>
    </row>
    <row r="107" spans="1:13" s="167" customFormat="1" ht="12.75" customHeight="1">
      <c r="A107" s="182">
        <v>19</v>
      </c>
      <c r="B107" s="182">
        <v>11</v>
      </c>
      <c r="C107" s="182">
        <v>2023</v>
      </c>
      <c r="D107" s="162" t="s">
        <v>389</v>
      </c>
      <c r="E107" s="162"/>
      <c r="F107" s="182" t="s">
        <v>302</v>
      </c>
      <c r="G107" s="162" t="s">
        <v>303</v>
      </c>
      <c r="H107" s="163" t="s">
        <v>362</v>
      </c>
      <c r="I107" s="183" t="s">
        <v>321</v>
      </c>
      <c r="J107" s="184">
        <v>2537</v>
      </c>
      <c r="K107" s="183">
        <v>15</v>
      </c>
      <c r="L107" s="181">
        <f aca="true" t="shared" si="3" ref="L107:L138">J107/K107</f>
        <v>169.13333333333333</v>
      </c>
      <c r="M107" s="169" t="s">
        <v>393</v>
      </c>
    </row>
    <row r="108" spans="1:13" s="167" customFormat="1" ht="12.75" customHeight="1">
      <c r="A108" s="182">
        <v>19</v>
      </c>
      <c r="B108" s="182">
        <v>11</v>
      </c>
      <c r="C108" s="182">
        <v>2023</v>
      </c>
      <c r="D108" s="162" t="s">
        <v>389</v>
      </c>
      <c r="E108" s="162"/>
      <c r="F108" s="182" t="s">
        <v>302</v>
      </c>
      <c r="G108" s="162" t="s">
        <v>303</v>
      </c>
      <c r="H108" s="185" t="s">
        <v>336</v>
      </c>
      <c r="I108" s="183" t="s">
        <v>343</v>
      </c>
      <c r="J108" s="184">
        <v>2485</v>
      </c>
      <c r="K108" s="183">
        <v>15</v>
      </c>
      <c r="L108" s="181">
        <f t="shared" si="3"/>
        <v>165.66666666666666</v>
      </c>
      <c r="M108" s="169" t="s">
        <v>394</v>
      </c>
    </row>
    <row r="109" spans="1:13" s="167" customFormat="1" ht="12.75" customHeight="1">
      <c r="A109" s="182">
        <v>19</v>
      </c>
      <c r="B109" s="182">
        <v>11</v>
      </c>
      <c r="C109" s="182">
        <v>2023</v>
      </c>
      <c r="D109" s="162" t="s">
        <v>389</v>
      </c>
      <c r="E109" s="162"/>
      <c r="F109" s="182" t="s">
        <v>302</v>
      </c>
      <c r="G109" s="162" t="s">
        <v>303</v>
      </c>
      <c r="H109" s="163" t="s">
        <v>327</v>
      </c>
      <c r="I109" s="183" t="s">
        <v>343</v>
      </c>
      <c r="J109" s="184">
        <v>2767</v>
      </c>
      <c r="K109" s="183">
        <v>15</v>
      </c>
      <c r="L109" s="181">
        <f t="shared" si="3"/>
        <v>184.46666666666667</v>
      </c>
      <c r="M109" s="169" t="s">
        <v>394</v>
      </c>
    </row>
    <row r="110" spans="1:13" s="167" customFormat="1" ht="12.75" customHeight="1">
      <c r="A110" s="182">
        <v>19</v>
      </c>
      <c r="B110" s="182">
        <v>11</v>
      </c>
      <c r="C110" s="182">
        <v>2023</v>
      </c>
      <c r="D110" s="162" t="s">
        <v>389</v>
      </c>
      <c r="E110" s="162"/>
      <c r="F110" s="182" t="s">
        <v>302</v>
      </c>
      <c r="G110" s="162" t="s">
        <v>303</v>
      </c>
      <c r="H110" s="163" t="s">
        <v>326</v>
      </c>
      <c r="I110" s="183" t="s">
        <v>345</v>
      </c>
      <c r="J110" s="184">
        <v>1289</v>
      </c>
      <c r="K110" s="183">
        <v>9</v>
      </c>
      <c r="L110" s="181">
        <f t="shared" si="3"/>
        <v>143.22222222222223</v>
      </c>
      <c r="M110" s="169" t="s">
        <v>395</v>
      </c>
    </row>
    <row r="111" spans="1:13" s="167" customFormat="1" ht="12.75" customHeight="1">
      <c r="A111" s="182">
        <v>19</v>
      </c>
      <c r="B111" s="182">
        <v>11</v>
      </c>
      <c r="C111" s="182">
        <v>2023</v>
      </c>
      <c r="D111" s="162" t="s">
        <v>389</v>
      </c>
      <c r="E111" s="162"/>
      <c r="F111" s="182" t="s">
        <v>302</v>
      </c>
      <c r="G111" s="162" t="s">
        <v>303</v>
      </c>
      <c r="H111" s="163" t="s">
        <v>306</v>
      </c>
      <c r="I111" s="183" t="s">
        <v>347</v>
      </c>
      <c r="J111" s="184">
        <v>1315</v>
      </c>
      <c r="K111" s="183">
        <v>9</v>
      </c>
      <c r="L111" s="181">
        <f t="shared" si="3"/>
        <v>146.11111111111111</v>
      </c>
      <c r="M111" s="169" t="s">
        <v>309</v>
      </c>
    </row>
    <row r="112" spans="1:13" s="167" customFormat="1" ht="12.75" customHeight="1">
      <c r="A112" s="182">
        <v>25</v>
      </c>
      <c r="B112" s="182">
        <v>11</v>
      </c>
      <c r="C112" s="182">
        <v>2023</v>
      </c>
      <c r="D112" s="162" t="s">
        <v>396</v>
      </c>
      <c r="E112" s="162"/>
      <c r="F112" s="182" t="s">
        <v>128</v>
      </c>
      <c r="G112" s="162" t="s">
        <v>313</v>
      </c>
      <c r="H112" s="163" t="s">
        <v>316</v>
      </c>
      <c r="I112" s="183" t="s">
        <v>113</v>
      </c>
      <c r="J112" s="184">
        <v>950</v>
      </c>
      <c r="K112" s="183">
        <v>6</v>
      </c>
      <c r="L112" s="181">
        <f t="shared" si="3"/>
        <v>158.33333333333334</v>
      </c>
      <c r="M112" s="169" t="s">
        <v>338</v>
      </c>
    </row>
    <row r="113" spans="1:13" s="167" customFormat="1" ht="12.75" customHeight="1">
      <c r="A113" s="182">
        <v>25</v>
      </c>
      <c r="B113" s="182">
        <v>11</v>
      </c>
      <c r="C113" s="182">
        <v>2023</v>
      </c>
      <c r="D113" s="162" t="s">
        <v>396</v>
      </c>
      <c r="E113" s="162"/>
      <c r="F113" s="182" t="s">
        <v>128</v>
      </c>
      <c r="G113" s="162" t="s">
        <v>313</v>
      </c>
      <c r="H113" s="163" t="s">
        <v>397</v>
      </c>
      <c r="I113" s="183" t="s">
        <v>113</v>
      </c>
      <c r="J113" s="184">
        <v>974</v>
      </c>
      <c r="K113" s="183">
        <v>6</v>
      </c>
      <c r="L113" s="181">
        <f t="shared" si="3"/>
        <v>162.33333333333334</v>
      </c>
      <c r="M113" s="169" t="s">
        <v>338</v>
      </c>
    </row>
    <row r="114" spans="1:13" s="167" customFormat="1" ht="12.75" customHeight="1">
      <c r="A114" s="182">
        <v>25</v>
      </c>
      <c r="B114" s="182">
        <v>11</v>
      </c>
      <c r="C114" s="182">
        <v>2023</v>
      </c>
      <c r="D114" s="162" t="s">
        <v>396</v>
      </c>
      <c r="E114" s="162"/>
      <c r="F114" s="182" t="s">
        <v>128</v>
      </c>
      <c r="G114" s="162" t="s">
        <v>313</v>
      </c>
      <c r="H114" s="163" t="s">
        <v>328</v>
      </c>
      <c r="I114" s="183" t="s">
        <v>114</v>
      </c>
      <c r="J114" s="184">
        <v>999</v>
      </c>
      <c r="K114" s="183">
        <v>6</v>
      </c>
      <c r="L114" s="181">
        <f t="shared" si="3"/>
        <v>166.5</v>
      </c>
      <c r="M114" s="169" t="s">
        <v>317</v>
      </c>
    </row>
    <row r="115" spans="1:13" s="167" customFormat="1" ht="12.75" customHeight="1">
      <c r="A115" s="182">
        <v>25</v>
      </c>
      <c r="B115" s="182">
        <v>11</v>
      </c>
      <c r="C115" s="182">
        <v>2023</v>
      </c>
      <c r="D115" s="162" t="s">
        <v>396</v>
      </c>
      <c r="E115" s="162"/>
      <c r="F115" s="182" t="s">
        <v>128</v>
      </c>
      <c r="G115" s="162" t="s">
        <v>313</v>
      </c>
      <c r="H115" s="163" t="s">
        <v>326</v>
      </c>
      <c r="I115" s="183" t="s">
        <v>115</v>
      </c>
      <c r="J115" s="184">
        <v>805</v>
      </c>
      <c r="K115" s="183">
        <v>6</v>
      </c>
      <c r="L115" s="181">
        <f t="shared" si="3"/>
        <v>134.16666666666666</v>
      </c>
      <c r="M115" s="169" t="s">
        <v>361</v>
      </c>
    </row>
    <row r="116" spans="1:13" s="167" customFormat="1" ht="12.75" customHeight="1">
      <c r="A116" s="182">
        <v>26</v>
      </c>
      <c r="B116" s="182">
        <v>11</v>
      </c>
      <c r="C116" s="182">
        <v>2023</v>
      </c>
      <c r="D116" s="162" t="s">
        <v>398</v>
      </c>
      <c r="E116" s="162"/>
      <c r="F116" s="182" t="s">
        <v>129</v>
      </c>
      <c r="G116" s="162" t="s">
        <v>313</v>
      </c>
      <c r="H116" s="163" t="s">
        <v>328</v>
      </c>
      <c r="I116" s="183" t="s">
        <v>113</v>
      </c>
      <c r="J116" s="184">
        <v>864</v>
      </c>
      <c r="K116" s="183">
        <v>6</v>
      </c>
      <c r="L116" s="181">
        <f t="shared" si="3"/>
        <v>144</v>
      </c>
      <c r="M116" s="169" t="s">
        <v>338</v>
      </c>
    </row>
    <row r="117" spans="1:13" s="167" customFormat="1" ht="12.75" customHeight="1">
      <c r="A117" s="182">
        <v>26</v>
      </c>
      <c r="B117" s="182">
        <v>11</v>
      </c>
      <c r="C117" s="182">
        <v>2023</v>
      </c>
      <c r="D117" s="162" t="s">
        <v>398</v>
      </c>
      <c r="E117" s="162"/>
      <c r="F117" s="182" t="s">
        <v>129</v>
      </c>
      <c r="G117" s="162" t="s">
        <v>313</v>
      </c>
      <c r="H117" s="163" t="s">
        <v>318</v>
      </c>
      <c r="I117" s="183" t="s">
        <v>113</v>
      </c>
      <c r="J117" s="184">
        <v>1105</v>
      </c>
      <c r="K117" s="183">
        <v>6</v>
      </c>
      <c r="L117" s="181">
        <f t="shared" si="3"/>
        <v>184.16666666666666</v>
      </c>
      <c r="M117" s="169" t="s">
        <v>338</v>
      </c>
    </row>
    <row r="118" spans="1:13" s="167" customFormat="1" ht="12.75" customHeight="1">
      <c r="A118" s="182">
        <v>26</v>
      </c>
      <c r="B118" s="182">
        <v>11</v>
      </c>
      <c r="C118" s="182">
        <v>2023</v>
      </c>
      <c r="D118" s="162" t="s">
        <v>398</v>
      </c>
      <c r="E118" s="162"/>
      <c r="F118" s="182" t="s">
        <v>129</v>
      </c>
      <c r="G118" s="162" t="s">
        <v>313</v>
      </c>
      <c r="H118" s="163" t="s">
        <v>372</v>
      </c>
      <c r="I118" s="183" t="s">
        <v>114</v>
      </c>
      <c r="J118" s="184">
        <v>715</v>
      </c>
      <c r="K118" s="183">
        <v>6</v>
      </c>
      <c r="L118" s="181">
        <f t="shared" si="3"/>
        <v>119.16666666666667</v>
      </c>
      <c r="M118" s="169" t="s">
        <v>365</v>
      </c>
    </row>
    <row r="119" spans="1:13" s="167" customFormat="1" ht="12.75" customHeight="1">
      <c r="A119" s="182">
        <v>26</v>
      </c>
      <c r="B119" s="182">
        <v>11</v>
      </c>
      <c r="C119" s="182">
        <v>2023</v>
      </c>
      <c r="D119" s="162" t="s">
        <v>398</v>
      </c>
      <c r="E119" s="162"/>
      <c r="F119" s="182" t="s">
        <v>129</v>
      </c>
      <c r="G119" s="162" t="s">
        <v>313</v>
      </c>
      <c r="H119" s="163" t="s">
        <v>326</v>
      </c>
      <c r="I119" s="183" t="s">
        <v>114</v>
      </c>
      <c r="J119" s="184">
        <v>820</v>
      </c>
      <c r="K119" s="183">
        <v>6</v>
      </c>
      <c r="L119" s="181">
        <f t="shared" si="3"/>
        <v>136.66666666666666</v>
      </c>
      <c r="M119" s="169" t="s">
        <v>365</v>
      </c>
    </row>
    <row r="120" spans="1:13" s="167" customFormat="1" ht="12.75" customHeight="1">
      <c r="A120" s="182">
        <v>3</v>
      </c>
      <c r="B120" s="182">
        <v>12</v>
      </c>
      <c r="C120" s="182">
        <v>2023</v>
      </c>
      <c r="D120" s="162" t="s">
        <v>399</v>
      </c>
      <c r="E120" s="162"/>
      <c r="F120" s="182" t="s">
        <v>128</v>
      </c>
      <c r="G120" s="162" t="s">
        <v>303</v>
      </c>
      <c r="H120" s="163" t="s">
        <v>324</v>
      </c>
      <c r="I120" s="183" t="s">
        <v>113</v>
      </c>
      <c r="J120" s="184">
        <v>1389</v>
      </c>
      <c r="K120" s="183">
        <v>8</v>
      </c>
      <c r="L120" s="181">
        <f t="shared" si="3"/>
        <v>173.625</v>
      </c>
      <c r="M120" s="192" t="s">
        <v>400</v>
      </c>
    </row>
    <row r="121" spans="1:13" s="167" customFormat="1" ht="12.75" customHeight="1">
      <c r="A121" s="182">
        <v>3</v>
      </c>
      <c r="B121" s="182">
        <v>12</v>
      </c>
      <c r="C121" s="182">
        <v>2023</v>
      </c>
      <c r="D121" s="162" t="s">
        <v>399</v>
      </c>
      <c r="E121" s="162"/>
      <c r="F121" s="182" t="s">
        <v>128</v>
      </c>
      <c r="G121" s="162" t="s">
        <v>303</v>
      </c>
      <c r="H121" s="163" t="s">
        <v>316</v>
      </c>
      <c r="I121" s="183" t="s">
        <v>113</v>
      </c>
      <c r="J121" s="184">
        <v>1475</v>
      </c>
      <c r="K121" s="183">
        <v>8</v>
      </c>
      <c r="L121" s="181">
        <f t="shared" si="3"/>
        <v>184.375</v>
      </c>
      <c r="M121" s="191" t="s">
        <v>400</v>
      </c>
    </row>
    <row r="122" spans="1:13" s="167" customFormat="1" ht="12.75" customHeight="1">
      <c r="A122" s="182">
        <v>3</v>
      </c>
      <c r="B122" s="182">
        <v>12</v>
      </c>
      <c r="C122" s="182">
        <v>2023</v>
      </c>
      <c r="D122" s="162" t="s">
        <v>399</v>
      </c>
      <c r="E122" s="162"/>
      <c r="F122" s="182" t="s">
        <v>128</v>
      </c>
      <c r="G122" s="162" t="s">
        <v>303</v>
      </c>
      <c r="H122" s="163" t="s">
        <v>336</v>
      </c>
      <c r="I122" s="183" t="s">
        <v>114</v>
      </c>
      <c r="J122" s="184">
        <v>1427</v>
      </c>
      <c r="K122" s="183">
        <v>8</v>
      </c>
      <c r="L122" s="181">
        <f t="shared" si="3"/>
        <v>178.375</v>
      </c>
      <c r="M122" s="169" t="s">
        <v>338</v>
      </c>
    </row>
    <row r="123" spans="1:13" s="167" customFormat="1" ht="12.75" customHeight="1">
      <c r="A123" s="182">
        <v>3</v>
      </c>
      <c r="B123" s="182">
        <v>12</v>
      </c>
      <c r="C123" s="182">
        <v>2023</v>
      </c>
      <c r="D123" s="162" t="s">
        <v>399</v>
      </c>
      <c r="E123" s="162"/>
      <c r="F123" s="182" t="s">
        <v>128</v>
      </c>
      <c r="G123" s="162" t="s">
        <v>303</v>
      </c>
      <c r="H123" s="163" t="s">
        <v>332</v>
      </c>
      <c r="I123" s="183" t="s">
        <v>114</v>
      </c>
      <c r="J123" s="184">
        <v>1414</v>
      </c>
      <c r="K123" s="183">
        <v>8</v>
      </c>
      <c r="L123" s="181">
        <f t="shared" si="3"/>
        <v>176.75</v>
      </c>
      <c r="M123" s="169" t="s">
        <v>338</v>
      </c>
    </row>
    <row r="124" spans="1:13" s="167" customFormat="1" ht="12.75" customHeight="1">
      <c r="A124" s="182">
        <v>3</v>
      </c>
      <c r="B124" s="182">
        <v>12</v>
      </c>
      <c r="C124" s="182">
        <v>2023</v>
      </c>
      <c r="D124" s="162" t="s">
        <v>399</v>
      </c>
      <c r="E124" s="162"/>
      <c r="F124" s="182" t="s">
        <v>128</v>
      </c>
      <c r="G124" s="162" t="s">
        <v>303</v>
      </c>
      <c r="H124" s="163" t="s">
        <v>355</v>
      </c>
      <c r="I124" s="183" t="s">
        <v>115</v>
      </c>
      <c r="J124" s="184">
        <v>1332</v>
      </c>
      <c r="K124" s="183">
        <v>8</v>
      </c>
      <c r="L124" s="181">
        <f t="shared" si="3"/>
        <v>166.5</v>
      </c>
      <c r="M124" s="169" t="s">
        <v>340</v>
      </c>
    </row>
    <row r="125" spans="1:13" s="167" customFormat="1" ht="12.75" customHeight="1">
      <c r="A125" s="182">
        <v>3</v>
      </c>
      <c r="B125" s="182">
        <v>12</v>
      </c>
      <c r="C125" s="182">
        <v>2023</v>
      </c>
      <c r="D125" s="162" t="s">
        <v>399</v>
      </c>
      <c r="E125" s="162"/>
      <c r="F125" s="182" t="s">
        <v>128</v>
      </c>
      <c r="G125" s="162" t="s">
        <v>303</v>
      </c>
      <c r="H125" s="163" t="s">
        <v>339</v>
      </c>
      <c r="I125" s="183" t="s">
        <v>115</v>
      </c>
      <c r="J125" s="184">
        <v>1503</v>
      </c>
      <c r="K125" s="183">
        <v>8</v>
      </c>
      <c r="L125" s="181">
        <f t="shared" si="3"/>
        <v>187.875</v>
      </c>
      <c r="M125" s="169" t="s">
        <v>340</v>
      </c>
    </row>
    <row r="126" spans="1:13" s="167" customFormat="1" ht="12.75" customHeight="1">
      <c r="A126" s="182">
        <v>3</v>
      </c>
      <c r="B126" s="182">
        <v>12</v>
      </c>
      <c r="C126" s="182">
        <v>2023</v>
      </c>
      <c r="D126" s="162" t="s">
        <v>401</v>
      </c>
      <c r="E126" s="162"/>
      <c r="F126" s="182" t="s">
        <v>128</v>
      </c>
      <c r="G126" s="162" t="s">
        <v>303</v>
      </c>
      <c r="H126" s="163" t="s">
        <v>327</v>
      </c>
      <c r="I126" s="183" t="s">
        <v>113</v>
      </c>
      <c r="J126" s="184">
        <v>1546</v>
      </c>
      <c r="K126" s="183">
        <v>8</v>
      </c>
      <c r="L126" s="178">
        <f t="shared" si="3"/>
        <v>193.25</v>
      </c>
      <c r="M126" s="169" t="s">
        <v>340</v>
      </c>
    </row>
    <row r="127" spans="1:13" s="167" customFormat="1" ht="12.75" customHeight="1">
      <c r="A127" s="182">
        <v>3</v>
      </c>
      <c r="B127" s="182">
        <v>12</v>
      </c>
      <c r="C127" s="182">
        <v>2023</v>
      </c>
      <c r="D127" s="162" t="s">
        <v>401</v>
      </c>
      <c r="E127" s="162"/>
      <c r="F127" s="182" t="s">
        <v>128</v>
      </c>
      <c r="G127" s="162" t="s">
        <v>303</v>
      </c>
      <c r="H127" s="163" t="s">
        <v>390</v>
      </c>
      <c r="I127" s="183" t="s">
        <v>113</v>
      </c>
      <c r="J127" s="184">
        <v>1541</v>
      </c>
      <c r="K127" s="183">
        <v>8</v>
      </c>
      <c r="L127" s="178">
        <f t="shared" si="3"/>
        <v>192.625</v>
      </c>
      <c r="M127" s="169" t="s">
        <v>340</v>
      </c>
    </row>
    <row r="128" spans="1:13" s="167" customFormat="1" ht="12.75" customHeight="1">
      <c r="A128" s="182">
        <v>3</v>
      </c>
      <c r="B128" s="182">
        <v>12</v>
      </c>
      <c r="C128" s="182">
        <v>2023</v>
      </c>
      <c r="D128" s="162" t="s">
        <v>401</v>
      </c>
      <c r="E128" s="162"/>
      <c r="F128" s="182" t="s">
        <v>128</v>
      </c>
      <c r="G128" s="162" t="s">
        <v>303</v>
      </c>
      <c r="H128" s="185" t="s">
        <v>308</v>
      </c>
      <c r="I128" s="183" t="s">
        <v>114</v>
      </c>
      <c r="J128" s="184">
        <v>1571</v>
      </c>
      <c r="K128" s="183">
        <v>8</v>
      </c>
      <c r="L128" s="178">
        <f t="shared" si="3"/>
        <v>196.375</v>
      </c>
      <c r="M128" s="169" t="s">
        <v>385</v>
      </c>
    </row>
    <row r="129" spans="1:13" s="167" customFormat="1" ht="12.75" customHeight="1">
      <c r="A129" s="182">
        <v>3</v>
      </c>
      <c r="B129" s="182">
        <v>12</v>
      </c>
      <c r="C129" s="182">
        <v>2023</v>
      </c>
      <c r="D129" s="162" t="s">
        <v>401</v>
      </c>
      <c r="E129" s="162"/>
      <c r="F129" s="182" t="s">
        <v>128</v>
      </c>
      <c r="G129" s="162" t="s">
        <v>303</v>
      </c>
      <c r="H129" s="185" t="s">
        <v>318</v>
      </c>
      <c r="I129" s="183" t="s">
        <v>114</v>
      </c>
      <c r="J129" s="184">
        <v>1398</v>
      </c>
      <c r="K129" s="183">
        <v>8</v>
      </c>
      <c r="L129" s="181">
        <f t="shared" si="3"/>
        <v>174.75</v>
      </c>
      <c r="M129" s="169" t="s">
        <v>385</v>
      </c>
    </row>
    <row r="130" spans="1:13" s="167" customFormat="1" ht="12.75" customHeight="1">
      <c r="A130" s="182">
        <v>10</v>
      </c>
      <c r="B130" s="182">
        <v>12</v>
      </c>
      <c r="C130" s="182">
        <v>2023</v>
      </c>
      <c r="D130" s="162" t="s">
        <v>402</v>
      </c>
      <c r="E130" s="162"/>
      <c r="F130" s="182" t="s">
        <v>127</v>
      </c>
      <c r="G130" s="162" t="s">
        <v>303</v>
      </c>
      <c r="H130" s="163" t="s">
        <v>328</v>
      </c>
      <c r="I130" s="183" t="s">
        <v>113</v>
      </c>
      <c r="J130" s="184">
        <v>1061</v>
      </c>
      <c r="K130" s="183">
        <v>6</v>
      </c>
      <c r="L130" s="181">
        <f t="shared" si="3"/>
        <v>176.83333333333334</v>
      </c>
      <c r="M130" s="169" t="s">
        <v>385</v>
      </c>
    </row>
    <row r="131" spans="1:13" s="167" customFormat="1" ht="12.75" customHeight="1">
      <c r="A131" s="182">
        <v>10</v>
      </c>
      <c r="B131" s="182">
        <v>12</v>
      </c>
      <c r="C131" s="182">
        <v>2023</v>
      </c>
      <c r="D131" s="162" t="s">
        <v>402</v>
      </c>
      <c r="E131" s="162"/>
      <c r="F131" s="182" t="s">
        <v>127</v>
      </c>
      <c r="G131" s="162" t="s">
        <v>303</v>
      </c>
      <c r="H131" s="163" t="s">
        <v>319</v>
      </c>
      <c r="I131" s="183" t="s">
        <v>113</v>
      </c>
      <c r="J131" s="184">
        <v>1041</v>
      </c>
      <c r="K131" s="183">
        <v>6</v>
      </c>
      <c r="L131" s="181">
        <f t="shared" si="3"/>
        <v>173.5</v>
      </c>
      <c r="M131" s="169" t="s">
        <v>385</v>
      </c>
    </row>
    <row r="132" spans="1:13" s="167" customFormat="1" ht="12.75" customHeight="1">
      <c r="A132" s="182">
        <v>10</v>
      </c>
      <c r="B132" s="182">
        <v>12</v>
      </c>
      <c r="C132" s="182">
        <v>2023</v>
      </c>
      <c r="D132" s="162" t="s">
        <v>402</v>
      </c>
      <c r="E132" s="162"/>
      <c r="F132" s="182" t="s">
        <v>127</v>
      </c>
      <c r="G132" s="162" t="s">
        <v>303</v>
      </c>
      <c r="H132" s="163" t="s">
        <v>381</v>
      </c>
      <c r="I132" s="183" t="s">
        <v>113</v>
      </c>
      <c r="J132" s="184">
        <v>1102</v>
      </c>
      <c r="K132" s="183">
        <v>6</v>
      </c>
      <c r="L132" s="181">
        <f t="shared" si="3"/>
        <v>183.66666666666666</v>
      </c>
      <c r="M132" s="169" t="s">
        <v>385</v>
      </c>
    </row>
    <row r="133" spans="1:13" s="167" customFormat="1" ht="12.75" customHeight="1">
      <c r="A133" s="182">
        <v>10</v>
      </c>
      <c r="B133" s="182">
        <v>12</v>
      </c>
      <c r="C133" s="182">
        <v>2023</v>
      </c>
      <c r="D133" s="162" t="s">
        <v>402</v>
      </c>
      <c r="E133" s="162"/>
      <c r="F133" s="182" t="s">
        <v>127</v>
      </c>
      <c r="G133" s="162" t="s">
        <v>303</v>
      </c>
      <c r="H133" s="163" t="s">
        <v>304</v>
      </c>
      <c r="I133" s="183" t="s">
        <v>114</v>
      </c>
      <c r="J133" s="184">
        <v>1149</v>
      </c>
      <c r="K133" s="183">
        <v>6</v>
      </c>
      <c r="L133" s="178">
        <f t="shared" si="3"/>
        <v>191.5</v>
      </c>
      <c r="M133" s="169" t="s">
        <v>403</v>
      </c>
    </row>
    <row r="134" spans="1:13" s="167" customFormat="1" ht="12.75" customHeight="1">
      <c r="A134" s="182">
        <v>10</v>
      </c>
      <c r="B134" s="182">
        <v>12</v>
      </c>
      <c r="C134" s="182">
        <v>2023</v>
      </c>
      <c r="D134" s="162" t="s">
        <v>402</v>
      </c>
      <c r="E134" s="162"/>
      <c r="F134" s="182" t="s">
        <v>127</v>
      </c>
      <c r="G134" s="162" t="s">
        <v>303</v>
      </c>
      <c r="H134" s="163" t="s">
        <v>314</v>
      </c>
      <c r="I134" s="183" t="s">
        <v>114</v>
      </c>
      <c r="J134" s="184">
        <v>725</v>
      </c>
      <c r="K134" s="183">
        <v>6</v>
      </c>
      <c r="L134" s="181">
        <f t="shared" si="3"/>
        <v>120.83333333333333</v>
      </c>
      <c r="M134" s="169" t="s">
        <v>403</v>
      </c>
    </row>
    <row r="135" spans="1:13" s="167" customFormat="1" ht="12.75" customHeight="1">
      <c r="A135" s="182">
        <v>10</v>
      </c>
      <c r="B135" s="182">
        <v>12</v>
      </c>
      <c r="C135" s="182">
        <v>2023</v>
      </c>
      <c r="D135" s="162" t="s">
        <v>402</v>
      </c>
      <c r="E135" s="162"/>
      <c r="F135" s="182" t="s">
        <v>127</v>
      </c>
      <c r="G135" s="162" t="s">
        <v>303</v>
      </c>
      <c r="H135" s="163" t="s">
        <v>332</v>
      </c>
      <c r="I135" s="183" t="s">
        <v>114</v>
      </c>
      <c r="J135" s="184">
        <v>962</v>
      </c>
      <c r="K135" s="183">
        <v>6</v>
      </c>
      <c r="L135" s="181">
        <f t="shared" si="3"/>
        <v>160.33333333333334</v>
      </c>
      <c r="M135" s="169" t="s">
        <v>403</v>
      </c>
    </row>
    <row r="136" spans="1:13" s="167" customFormat="1" ht="12.75" customHeight="1">
      <c r="A136" s="182">
        <v>10</v>
      </c>
      <c r="B136" s="182">
        <v>12</v>
      </c>
      <c r="C136" s="182">
        <v>2023</v>
      </c>
      <c r="D136" s="162" t="s">
        <v>402</v>
      </c>
      <c r="E136" s="162"/>
      <c r="F136" s="182" t="s">
        <v>127</v>
      </c>
      <c r="G136" s="162" t="s">
        <v>303</v>
      </c>
      <c r="H136" s="163" t="s">
        <v>324</v>
      </c>
      <c r="I136" s="183" t="s">
        <v>115</v>
      </c>
      <c r="J136" s="184">
        <v>1025</v>
      </c>
      <c r="K136" s="183">
        <v>6</v>
      </c>
      <c r="L136" s="181">
        <f t="shared" si="3"/>
        <v>170.83333333333334</v>
      </c>
      <c r="M136" s="169" t="s">
        <v>404</v>
      </c>
    </row>
    <row r="137" spans="1:13" s="167" customFormat="1" ht="12.75" customHeight="1">
      <c r="A137" s="182">
        <v>10</v>
      </c>
      <c r="B137" s="182">
        <v>12</v>
      </c>
      <c r="C137" s="182">
        <v>2023</v>
      </c>
      <c r="D137" s="162" t="s">
        <v>402</v>
      </c>
      <c r="E137" s="162"/>
      <c r="F137" s="182" t="s">
        <v>127</v>
      </c>
      <c r="G137" s="162" t="s">
        <v>303</v>
      </c>
      <c r="H137" s="163" t="s">
        <v>326</v>
      </c>
      <c r="I137" s="183" t="s">
        <v>115</v>
      </c>
      <c r="J137" s="184">
        <v>808</v>
      </c>
      <c r="K137" s="183">
        <v>6</v>
      </c>
      <c r="L137" s="181">
        <f t="shared" si="3"/>
        <v>134.66666666666666</v>
      </c>
      <c r="M137" s="169" t="s">
        <v>404</v>
      </c>
    </row>
    <row r="138" spans="1:13" s="167" customFormat="1" ht="12.75" customHeight="1">
      <c r="A138" s="182">
        <v>10</v>
      </c>
      <c r="B138" s="182">
        <v>12</v>
      </c>
      <c r="C138" s="182">
        <v>2023</v>
      </c>
      <c r="D138" s="162" t="s">
        <v>402</v>
      </c>
      <c r="E138" s="162"/>
      <c r="F138" s="182" t="s">
        <v>127</v>
      </c>
      <c r="G138" s="162" t="s">
        <v>303</v>
      </c>
      <c r="H138" s="163" t="s">
        <v>327</v>
      </c>
      <c r="I138" s="183" t="s">
        <v>115</v>
      </c>
      <c r="J138" s="184">
        <v>1061</v>
      </c>
      <c r="K138" s="183">
        <v>6</v>
      </c>
      <c r="L138" s="181">
        <f t="shared" si="3"/>
        <v>176.83333333333334</v>
      </c>
      <c r="M138" s="169" t="s">
        <v>404</v>
      </c>
    </row>
    <row r="139" spans="1:13" s="167" customFormat="1" ht="12.75" customHeight="1">
      <c r="A139" s="182">
        <v>10</v>
      </c>
      <c r="B139" s="182">
        <v>12</v>
      </c>
      <c r="C139" s="182">
        <v>2023</v>
      </c>
      <c r="D139" s="162" t="s">
        <v>402</v>
      </c>
      <c r="E139" s="162"/>
      <c r="F139" s="182" t="s">
        <v>127</v>
      </c>
      <c r="G139" s="162" t="s">
        <v>303</v>
      </c>
      <c r="H139" s="163" t="s">
        <v>308</v>
      </c>
      <c r="I139" s="183" t="s">
        <v>329</v>
      </c>
      <c r="J139" s="184">
        <v>1082</v>
      </c>
      <c r="K139" s="183">
        <v>6</v>
      </c>
      <c r="L139" s="181">
        <f aca="true" t="shared" si="4" ref="L139:L170">J139/K139</f>
        <v>180.33333333333334</v>
      </c>
      <c r="M139" s="169" t="s">
        <v>373</v>
      </c>
    </row>
    <row r="140" spans="1:13" s="167" customFormat="1" ht="12.75" customHeight="1">
      <c r="A140" s="182">
        <v>10</v>
      </c>
      <c r="B140" s="182">
        <v>12</v>
      </c>
      <c r="C140" s="182">
        <v>2023</v>
      </c>
      <c r="D140" s="162" t="s">
        <v>402</v>
      </c>
      <c r="E140" s="162"/>
      <c r="F140" s="182" t="s">
        <v>127</v>
      </c>
      <c r="G140" s="162" t="s">
        <v>303</v>
      </c>
      <c r="H140" s="163" t="s">
        <v>310</v>
      </c>
      <c r="I140" s="183" t="s">
        <v>329</v>
      </c>
      <c r="J140" s="184">
        <v>1070</v>
      </c>
      <c r="K140" s="183">
        <v>6</v>
      </c>
      <c r="L140" s="181">
        <f t="shared" si="4"/>
        <v>178.33333333333334</v>
      </c>
      <c r="M140" s="169" t="s">
        <v>373</v>
      </c>
    </row>
    <row r="141" spans="1:13" s="167" customFormat="1" ht="12.75" customHeight="1">
      <c r="A141" s="182">
        <v>10</v>
      </c>
      <c r="B141" s="182">
        <v>12</v>
      </c>
      <c r="C141" s="182">
        <v>2023</v>
      </c>
      <c r="D141" s="162" t="s">
        <v>402</v>
      </c>
      <c r="E141" s="162"/>
      <c r="F141" s="182" t="s">
        <v>127</v>
      </c>
      <c r="G141" s="162" t="s">
        <v>303</v>
      </c>
      <c r="H141" s="163" t="s">
        <v>382</v>
      </c>
      <c r="I141" s="183" t="s">
        <v>329</v>
      </c>
      <c r="J141" s="184">
        <v>1004</v>
      </c>
      <c r="K141" s="183">
        <v>6</v>
      </c>
      <c r="L141" s="181">
        <f t="shared" si="4"/>
        <v>167.33333333333334</v>
      </c>
      <c r="M141" s="169" t="s">
        <v>373</v>
      </c>
    </row>
    <row r="142" spans="1:13" s="167" customFormat="1" ht="12.75" customHeight="1">
      <c r="A142" s="182">
        <v>10</v>
      </c>
      <c r="B142" s="182">
        <v>12</v>
      </c>
      <c r="C142" s="182">
        <v>2023</v>
      </c>
      <c r="D142" s="162" t="s">
        <v>402</v>
      </c>
      <c r="E142" s="162"/>
      <c r="F142" s="182" t="s">
        <v>127</v>
      </c>
      <c r="G142" s="162" t="s">
        <v>303</v>
      </c>
      <c r="H142" s="163" t="s">
        <v>387</v>
      </c>
      <c r="I142" s="183" t="s">
        <v>321</v>
      </c>
      <c r="J142" s="184">
        <v>931</v>
      </c>
      <c r="K142" s="183">
        <v>6</v>
      </c>
      <c r="L142" s="181">
        <f t="shared" si="4"/>
        <v>155.16666666666666</v>
      </c>
      <c r="M142" s="169" t="s">
        <v>393</v>
      </c>
    </row>
    <row r="143" spans="1:13" s="167" customFormat="1" ht="12.75" customHeight="1">
      <c r="A143" s="182">
        <v>10</v>
      </c>
      <c r="B143" s="182">
        <v>12</v>
      </c>
      <c r="C143" s="182">
        <v>2023</v>
      </c>
      <c r="D143" s="162" t="s">
        <v>402</v>
      </c>
      <c r="E143" s="162"/>
      <c r="F143" s="182" t="s">
        <v>127</v>
      </c>
      <c r="G143" s="162" t="s">
        <v>303</v>
      </c>
      <c r="H143" s="163" t="s">
        <v>323</v>
      </c>
      <c r="I143" s="183" t="s">
        <v>321</v>
      </c>
      <c r="J143" s="184">
        <v>784</v>
      </c>
      <c r="K143" s="183">
        <v>6</v>
      </c>
      <c r="L143" s="181">
        <f t="shared" si="4"/>
        <v>130.66666666666666</v>
      </c>
      <c r="M143" s="169" t="s">
        <v>393</v>
      </c>
    </row>
    <row r="144" spans="1:13" s="167" customFormat="1" ht="12.75" customHeight="1">
      <c r="A144" s="182">
        <v>10</v>
      </c>
      <c r="B144" s="182">
        <v>12</v>
      </c>
      <c r="C144" s="182">
        <v>2023</v>
      </c>
      <c r="D144" s="162" t="s">
        <v>402</v>
      </c>
      <c r="E144" s="162"/>
      <c r="F144" s="182" t="s">
        <v>127</v>
      </c>
      <c r="G144" s="162" t="s">
        <v>303</v>
      </c>
      <c r="H144" s="163" t="s">
        <v>320</v>
      </c>
      <c r="I144" s="183" t="s">
        <v>321</v>
      </c>
      <c r="J144" s="184">
        <v>860</v>
      </c>
      <c r="K144" s="183">
        <v>6</v>
      </c>
      <c r="L144" s="181">
        <f t="shared" si="4"/>
        <v>143.33333333333334</v>
      </c>
      <c r="M144" s="169" t="s">
        <v>393</v>
      </c>
    </row>
    <row r="145" spans="1:13" s="167" customFormat="1" ht="12.75" customHeight="1">
      <c r="A145" s="182">
        <v>10</v>
      </c>
      <c r="B145" s="182">
        <v>12</v>
      </c>
      <c r="C145" s="182">
        <v>2023</v>
      </c>
      <c r="D145" s="162" t="s">
        <v>402</v>
      </c>
      <c r="E145" s="162"/>
      <c r="F145" s="182" t="s">
        <v>127</v>
      </c>
      <c r="G145" s="162" t="s">
        <v>303</v>
      </c>
      <c r="H145" s="163" t="s">
        <v>355</v>
      </c>
      <c r="I145" s="183" t="s">
        <v>343</v>
      </c>
      <c r="J145" s="184">
        <v>1044</v>
      </c>
      <c r="K145" s="183">
        <v>6</v>
      </c>
      <c r="L145" s="181">
        <f t="shared" si="4"/>
        <v>174</v>
      </c>
      <c r="M145" s="169" t="s">
        <v>405</v>
      </c>
    </row>
    <row r="146" spans="1:13" s="167" customFormat="1" ht="12.75" customHeight="1">
      <c r="A146" s="182">
        <v>10</v>
      </c>
      <c r="B146" s="182">
        <v>12</v>
      </c>
      <c r="C146" s="182">
        <v>2023</v>
      </c>
      <c r="D146" s="162" t="s">
        <v>402</v>
      </c>
      <c r="E146" s="162"/>
      <c r="F146" s="182" t="s">
        <v>127</v>
      </c>
      <c r="G146" s="162" t="s">
        <v>303</v>
      </c>
      <c r="H146" s="163" t="s">
        <v>315</v>
      </c>
      <c r="I146" s="183" t="s">
        <v>343</v>
      </c>
      <c r="J146" s="184">
        <v>798</v>
      </c>
      <c r="K146" s="183">
        <v>6</v>
      </c>
      <c r="L146" s="181">
        <f t="shared" si="4"/>
        <v>133</v>
      </c>
      <c r="M146" s="169" t="s">
        <v>405</v>
      </c>
    </row>
    <row r="147" spans="1:13" s="167" customFormat="1" ht="12.75" customHeight="1">
      <c r="A147" s="182">
        <v>10</v>
      </c>
      <c r="B147" s="182">
        <v>12</v>
      </c>
      <c r="C147" s="182">
        <v>2023</v>
      </c>
      <c r="D147" s="162" t="s">
        <v>402</v>
      </c>
      <c r="E147" s="162"/>
      <c r="F147" s="182" t="s">
        <v>127</v>
      </c>
      <c r="G147" s="162" t="s">
        <v>303</v>
      </c>
      <c r="H147" s="163" t="s">
        <v>406</v>
      </c>
      <c r="I147" s="183" t="s">
        <v>343</v>
      </c>
      <c r="J147" s="184">
        <v>832</v>
      </c>
      <c r="K147" s="183">
        <v>6</v>
      </c>
      <c r="L147" s="181">
        <f t="shared" si="4"/>
        <v>138.66666666666666</v>
      </c>
      <c r="M147" s="169" t="s">
        <v>405</v>
      </c>
    </row>
    <row r="148" spans="1:13" s="167" customFormat="1" ht="12.75" customHeight="1">
      <c r="A148" s="182">
        <v>10</v>
      </c>
      <c r="B148" s="182">
        <v>12</v>
      </c>
      <c r="C148" s="182">
        <v>2023</v>
      </c>
      <c r="D148" s="162" t="s">
        <v>402</v>
      </c>
      <c r="E148" s="162"/>
      <c r="F148" s="182" t="s">
        <v>127</v>
      </c>
      <c r="G148" s="162" t="s">
        <v>303</v>
      </c>
      <c r="H148" s="163" t="s">
        <v>316</v>
      </c>
      <c r="I148" s="183" t="s">
        <v>345</v>
      </c>
      <c r="J148" s="184">
        <v>991</v>
      </c>
      <c r="K148" s="183">
        <v>6</v>
      </c>
      <c r="L148" s="181">
        <f t="shared" si="4"/>
        <v>165.16666666666666</v>
      </c>
      <c r="M148" s="169" t="s">
        <v>407</v>
      </c>
    </row>
    <row r="149" spans="1:13" s="167" customFormat="1" ht="12.75" customHeight="1">
      <c r="A149" s="182">
        <v>10</v>
      </c>
      <c r="B149" s="182">
        <v>12</v>
      </c>
      <c r="C149" s="182">
        <v>2023</v>
      </c>
      <c r="D149" s="162" t="s">
        <v>402</v>
      </c>
      <c r="E149" s="162"/>
      <c r="F149" s="182" t="s">
        <v>127</v>
      </c>
      <c r="G149" s="162" t="s">
        <v>303</v>
      </c>
      <c r="H149" s="163" t="s">
        <v>397</v>
      </c>
      <c r="I149" s="183" t="s">
        <v>345</v>
      </c>
      <c r="J149" s="184">
        <v>1024</v>
      </c>
      <c r="K149" s="183">
        <v>6</v>
      </c>
      <c r="L149" s="181">
        <f t="shared" si="4"/>
        <v>170.66666666666666</v>
      </c>
      <c r="M149" s="169" t="s">
        <v>407</v>
      </c>
    </row>
    <row r="150" spans="1:13" s="167" customFormat="1" ht="12.75" customHeight="1">
      <c r="A150" s="182">
        <v>10</v>
      </c>
      <c r="B150" s="182">
        <v>12</v>
      </c>
      <c r="C150" s="182">
        <v>2023</v>
      </c>
      <c r="D150" s="162" t="s">
        <v>402</v>
      </c>
      <c r="E150" s="162"/>
      <c r="F150" s="182" t="s">
        <v>127</v>
      </c>
      <c r="G150" s="162" t="s">
        <v>303</v>
      </c>
      <c r="H150" s="163" t="s">
        <v>360</v>
      </c>
      <c r="I150" s="183" t="s">
        <v>345</v>
      </c>
      <c r="J150" s="184">
        <v>962</v>
      </c>
      <c r="K150" s="183">
        <v>6</v>
      </c>
      <c r="L150" s="181">
        <f t="shared" si="4"/>
        <v>160.33333333333334</v>
      </c>
      <c r="M150" s="169" t="s">
        <v>407</v>
      </c>
    </row>
    <row r="151" spans="1:13" s="167" customFormat="1" ht="12.75" customHeight="1">
      <c r="A151" s="182">
        <v>10</v>
      </c>
      <c r="B151" s="182">
        <v>12</v>
      </c>
      <c r="C151" s="182">
        <v>2023</v>
      </c>
      <c r="D151" s="162" t="s">
        <v>402</v>
      </c>
      <c r="E151" s="162"/>
      <c r="F151" s="182" t="s">
        <v>127</v>
      </c>
      <c r="G151" s="162" t="s">
        <v>303</v>
      </c>
      <c r="H151" s="163" t="s">
        <v>336</v>
      </c>
      <c r="I151" s="183" t="s">
        <v>347</v>
      </c>
      <c r="J151" s="184">
        <v>962</v>
      </c>
      <c r="K151" s="183">
        <v>6</v>
      </c>
      <c r="L151" s="181">
        <f t="shared" si="4"/>
        <v>160.33333333333334</v>
      </c>
      <c r="M151" s="169" t="s">
        <v>408</v>
      </c>
    </row>
    <row r="152" spans="1:13" s="167" customFormat="1" ht="12.75" customHeight="1">
      <c r="A152" s="182">
        <v>10</v>
      </c>
      <c r="B152" s="182">
        <v>12</v>
      </c>
      <c r="C152" s="182">
        <v>2023</v>
      </c>
      <c r="D152" s="162" t="s">
        <v>402</v>
      </c>
      <c r="E152" s="162"/>
      <c r="F152" s="182" t="s">
        <v>127</v>
      </c>
      <c r="G152" s="162" t="s">
        <v>303</v>
      </c>
      <c r="H152" s="163" t="s">
        <v>370</v>
      </c>
      <c r="I152" s="183" t="s">
        <v>347</v>
      </c>
      <c r="J152" s="184">
        <v>911</v>
      </c>
      <c r="K152" s="183">
        <v>6</v>
      </c>
      <c r="L152" s="181">
        <f t="shared" si="4"/>
        <v>151.83333333333334</v>
      </c>
      <c r="M152" s="169" t="s">
        <v>408</v>
      </c>
    </row>
    <row r="153" spans="1:13" s="167" customFormat="1" ht="12.75" customHeight="1">
      <c r="A153" s="182">
        <v>10</v>
      </c>
      <c r="B153" s="182">
        <v>12</v>
      </c>
      <c r="C153" s="182">
        <v>2023</v>
      </c>
      <c r="D153" s="162" t="s">
        <v>402</v>
      </c>
      <c r="E153" s="162"/>
      <c r="F153" s="182" t="s">
        <v>127</v>
      </c>
      <c r="G153" s="162" t="s">
        <v>303</v>
      </c>
      <c r="H153" s="163" t="s">
        <v>342</v>
      </c>
      <c r="I153" s="183" t="s">
        <v>347</v>
      </c>
      <c r="J153" s="184">
        <v>809</v>
      </c>
      <c r="K153" s="183">
        <v>6</v>
      </c>
      <c r="L153" s="181">
        <f t="shared" si="4"/>
        <v>134.83333333333334</v>
      </c>
      <c r="M153" s="169" t="s">
        <v>408</v>
      </c>
    </row>
    <row r="154" spans="1:13" s="167" customFormat="1" ht="12.75" customHeight="1">
      <c r="A154" s="182">
        <v>17</v>
      </c>
      <c r="B154" s="182">
        <v>12</v>
      </c>
      <c r="C154" s="182">
        <v>2023</v>
      </c>
      <c r="D154" s="162" t="s">
        <v>409</v>
      </c>
      <c r="E154" s="162"/>
      <c r="F154" s="182" t="s">
        <v>128</v>
      </c>
      <c r="G154" s="162" t="s">
        <v>380</v>
      </c>
      <c r="H154" s="163" t="s">
        <v>372</v>
      </c>
      <c r="I154" s="183" t="s">
        <v>113</v>
      </c>
      <c r="J154" s="184">
        <v>1146</v>
      </c>
      <c r="K154" s="183">
        <v>8</v>
      </c>
      <c r="L154" s="181">
        <f t="shared" si="4"/>
        <v>143.25</v>
      </c>
      <c r="M154" s="169" t="s">
        <v>410</v>
      </c>
    </row>
    <row r="155" spans="1:13" s="167" customFormat="1" ht="12.75" customHeight="1">
      <c r="A155" s="182">
        <v>3</v>
      </c>
      <c r="B155" s="182">
        <v>12</v>
      </c>
      <c r="C155" s="182">
        <v>2023</v>
      </c>
      <c r="D155" s="162" t="s">
        <v>409</v>
      </c>
      <c r="E155" s="162"/>
      <c r="F155" s="182" t="s">
        <v>128</v>
      </c>
      <c r="G155" s="162" t="s">
        <v>380</v>
      </c>
      <c r="H155" s="163" t="s">
        <v>326</v>
      </c>
      <c r="I155" s="183" t="s">
        <v>113</v>
      </c>
      <c r="J155" s="184">
        <v>1069</v>
      </c>
      <c r="K155" s="183">
        <v>8</v>
      </c>
      <c r="L155" s="181">
        <f t="shared" si="4"/>
        <v>133.625</v>
      </c>
      <c r="M155" s="169" t="s">
        <v>410</v>
      </c>
    </row>
    <row r="156" spans="1:13" s="167" customFormat="1" ht="15" customHeight="1">
      <c r="A156" s="182">
        <v>17</v>
      </c>
      <c r="B156" s="182">
        <v>12</v>
      </c>
      <c r="C156" s="182">
        <v>2023</v>
      </c>
      <c r="D156" s="162" t="s">
        <v>411</v>
      </c>
      <c r="E156" s="162"/>
      <c r="F156" s="182" t="s">
        <v>128</v>
      </c>
      <c r="G156" s="162" t="s">
        <v>380</v>
      </c>
      <c r="H156" s="163" t="s">
        <v>328</v>
      </c>
      <c r="I156" s="183" t="s">
        <v>114</v>
      </c>
      <c r="J156" s="184">
        <v>1322</v>
      </c>
      <c r="K156" s="183">
        <v>8</v>
      </c>
      <c r="L156" s="181">
        <f t="shared" si="4"/>
        <v>165.25</v>
      </c>
      <c r="M156" s="169" t="s">
        <v>338</v>
      </c>
    </row>
    <row r="157" spans="1:13" s="167" customFormat="1" ht="12.75" customHeight="1">
      <c r="A157" s="182">
        <v>17</v>
      </c>
      <c r="B157" s="182">
        <v>12</v>
      </c>
      <c r="C157" s="182">
        <v>2023</v>
      </c>
      <c r="D157" s="162" t="s">
        <v>411</v>
      </c>
      <c r="E157" s="162"/>
      <c r="F157" s="182" t="s">
        <v>128</v>
      </c>
      <c r="G157" s="162" t="s">
        <v>380</v>
      </c>
      <c r="H157" s="163" t="s">
        <v>332</v>
      </c>
      <c r="I157" s="183" t="s">
        <v>114</v>
      </c>
      <c r="J157" s="184">
        <v>1335</v>
      </c>
      <c r="K157" s="183">
        <v>8</v>
      </c>
      <c r="L157" s="181">
        <f t="shared" si="4"/>
        <v>166.875</v>
      </c>
      <c r="M157" s="169" t="s">
        <v>338</v>
      </c>
    </row>
    <row r="158" spans="1:13" s="167" customFormat="1" ht="15" customHeight="1">
      <c r="A158" s="182">
        <v>17</v>
      </c>
      <c r="B158" s="182">
        <v>12</v>
      </c>
      <c r="C158" s="182">
        <v>2023</v>
      </c>
      <c r="D158" s="162" t="s">
        <v>411</v>
      </c>
      <c r="E158" s="162"/>
      <c r="F158" s="182" t="s">
        <v>128</v>
      </c>
      <c r="G158" s="162" t="s">
        <v>380</v>
      </c>
      <c r="H158" s="163" t="s">
        <v>336</v>
      </c>
      <c r="I158" s="183" t="s">
        <v>115</v>
      </c>
      <c r="J158" s="184">
        <v>1300</v>
      </c>
      <c r="K158" s="183">
        <v>8</v>
      </c>
      <c r="L158" s="181">
        <f t="shared" si="4"/>
        <v>162.5</v>
      </c>
      <c r="M158" s="169" t="s">
        <v>322</v>
      </c>
    </row>
    <row r="159" spans="1:13" s="167" customFormat="1" ht="12.75" customHeight="1">
      <c r="A159" s="182">
        <v>17</v>
      </c>
      <c r="B159" s="182">
        <v>12</v>
      </c>
      <c r="C159" s="182">
        <v>2023</v>
      </c>
      <c r="D159" s="162" t="s">
        <v>411</v>
      </c>
      <c r="E159" s="162"/>
      <c r="F159" s="182" t="s">
        <v>128</v>
      </c>
      <c r="G159" s="162" t="s">
        <v>380</v>
      </c>
      <c r="H159" s="163" t="s">
        <v>370</v>
      </c>
      <c r="I159" s="183" t="s">
        <v>115</v>
      </c>
      <c r="J159" s="184">
        <v>1227</v>
      </c>
      <c r="K159" s="183">
        <v>8</v>
      </c>
      <c r="L159" s="181">
        <f t="shared" si="4"/>
        <v>153.375</v>
      </c>
      <c r="M159" s="169" t="s">
        <v>322</v>
      </c>
    </row>
    <row r="160" spans="1:13" s="167" customFormat="1" ht="12.75" customHeight="1">
      <c r="A160" s="182">
        <v>17</v>
      </c>
      <c r="B160" s="182">
        <v>12</v>
      </c>
      <c r="C160" s="182">
        <v>2023</v>
      </c>
      <c r="D160" s="162" t="s">
        <v>409</v>
      </c>
      <c r="E160" s="162"/>
      <c r="F160" s="182" t="s">
        <v>128</v>
      </c>
      <c r="G160" s="162" t="s">
        <v>380</v>
      </c>
      <c r="H160" s="163" t="s">
        <v>331</v>
      </c>
      <c r="I160" s="183" t="s">
        <v>329</v>
      </c>
      <c r="J160" s="184">
        <v>1315</v>
      </c>
      <c r="K160" s="183">
        <v>8</v>
      </c>
      <c r="L160" s="181">
        <f t="shared" si="4"/>
        <v>164.375</v>
      </c>
      <c r="M160" s="169" t="s">
        <v>330</v>
      </c>
    </row>
    <row r="161" spans="1:13" s="167" customFormat="1" ht="12.75" customHeight="1">
      <c r="A161" s="182">
        <v>17</v>
      </c>
      <c r="B161" s="182">
        <v>12</v>
      </c>
      <c r="C161" s="182">
        <v>2023</v>
      </c>
      <c r="D161" s="162" t="s">
        <v>409</v>
      </c>
      <c r="E161" s="162"/>
      <c r="F161" s="182" t="s">
        <v>128</v>
      </c>
      <c r="G161" s="162" t="s">
        <v>380</v>
      </c>
      <c r="H161" s="185" t="s">
        <v>368</v>
      </c>
      <c r="I161" s="183" t="s">
        <v>329</v>
      </c>
      <c r="J161" s="184">
        <v>960</v>
      </c>
      <c r="K161" s="183">
        <v>8</v>
      </c>
      <c r="L161" s="181">
        <f t="shared" si="4"/>
        <v>120</v>
      </c>
      <c r="M161" s="169" t="s">
        <v>330</v>
      </c>
    </row>
    <row r="162" spans="1:13" s="167" customFormat="1" ht="12.75" customHeight="1">
      <c r="A162" s="182">
        <v>17</v>
      </c>
      <c r="B162" s="182">
        <v>12</v>
      </c>
      <c r="C162" s="182">
        <v>2023</v>
      </c>
      <c r="D162" s="162" t="s">
        <v>409</v>
      </c>
      <c r="E162" s="162"/>
      <c r="F162" s="182" t="s">
        <v>128</v>
      </c>
      <c r="G162" s="162" t="s">
        <v>380</v>
      </c>
      <c r="H162" s="163" t="s">
        <v>316</v>
      </c>
      <c r="I162" s="183" t="s">
        <v>321</v>
      </c>
      <c r="J162" s="184">
        <v>1350</v>
      </c>
      <c r="K162" s="183">
        <v>8</v>
      </c>
      <c r="L162" s="181">
        <f t="shared" si="4"/>
        <v>168.75</v>
      </c>
      <c r="M162" s="169" t="s">
        <v>317</v>
      </c>
    </row>
    <row r="163" spans="1:13" s="167" customFormat="1" ht="12.75" customHeight="1">
      <c r="A163" s="182">
        <v>17</v>
      </c>
      <c r="B163" s="182">
        <v>12</v>
      </c>
      <c r="C163" s="182">
        <v>2023</v>
      </c>
      <c r="D163" s="162" t="s">
        <v>409</v>
      </c>
      <c r="E163" s="162"/>
      <c r="F163" s="182" t="s">
        <v>128</v>
      </c>
      <c r="G163" s="162" t="s">
        <v>380</v>
      </c>
      <c r="H163" s="163" t="s">
        <v>318</v>
      </c>
      <c r="I163" s="183" t="s">
        <v>321</v>
      </c>
      <c r="J163" s="184">
        <v>1463</v>
      </c>
      <c r="K163" s="183">
        <v>8</v>
      </c>
      <c r="L163" s="181">
        <f t="shared" si="4"/>
        <v>182.875</v>
      </c>
      <c r="M163" s="169" t="s">
        <v>317</v>
      </c>
    </row>
    <row r="164" spans="1:13" s="167" customFormat="1" ht="12.75" customHeight="1">
      <c r="A164" s="182">
        <v>17</v>
      </c>
      <c r="B164" s="182">
        <v>12</v>
      </c>
      <c r="C164" s="182">
        <v>2023</v>
      </c>
      <c r="D164" s="162" t="s">
        <v>409</v>
      </c>
      <c r="E164" s="162"/>
      <c r="F164" s="182" t="s">
        <v>128</v>
      </c>
      <c r="G164" s="162" t="s">
        <v>380</v>
      </c>
      <c r="H164" s="163" t="s">
        <v>324</v>
      </c>
      <c r="I164" s="183" t="s">
        <v>343</v>
      </c>
      <c r="J164" s="184">
        <v>1466</v>
      </c>
      <c r="K164" s="183">
        <v>8</v>
      </c>
      <c r="L164" s="181">
        <f t="shared" si="4"/>
        <v>183.25</v>
      </c>
      <c r="M164" s="169" t="s">
        <v>340</v>
      </c>
    </row>
    <row r="165" spans="1:13" s="167" customFormat="1" ht="12.75" customHeight="1">
      <c r="A165" s="182">
        <v>17</v>
      </c>
      <c r="B165" s="182">
        <v>12</v>
      </c>
      <c r="C165" s="182">
        <v>2023</v>
      </c>
      <c r="D165" s="162" t="s">
        <v>409</v>
      </c>
      <c r="E165" s="162"/>
      <c r="F165" s="182" t="s">
        <v>128</v>
      </c>
      <c r="G165" s="162" t="s">
        <v>380</v>
      </c>
      <c r="H165" s="163" t="s">
        <v>327</v>
      </c>
      <c r="I165" s="183" t="s">
        <v>343</v>
      </c>
      <c r="J165" s="184">
        <v>1548</v>
      </c>
      <c r="K165" s="183">
        <v>8</v>
      </c>
      <c r="L165" s="178">
        <f t="shared" si="4"/>
        <v>193.5</v>
      </c>
      <c r="M165" s="169" t="s">
        <v>340</v>
      </c>
    </row>
    <row r="166" spans="1:13" s="167" customFormat="1" ht="15" customHeight="1">
      <c r="A166" s="182">
        <v>17</v>
      </c>
      <c r="B166" s="182">
        <v>12</v>
      </c>
      <c r="C166" s="182">
        <v>2023</v>
      </c>
      <c r="D166" s="162" t="s">
        <v>409</v>
      </c>
      <c r="E166" s="162"/>
      <c r="F166" s="182" t="s">
        <v>128</v>
      </c>
      <c r="G166" s="162" t="s">
        <v>380</v>
      </c>
      <c r="H166" s="163" t="s">
        <v>310</v>
      </c>
      <c r="I166" s="183" t="s">
        <v>345</v>
      </c>
      <c r="J166" s="184">
        <v>1250</v>
      </c>
      <c r="K166" s="183">
        <v>8</v>
      </c>
      <c r="L166" s="181">
        <f t="shared" si="4"/>
        <v>156.25</v>
      </c>
      <c r="M166" s="169" t="s">
        <v>365</v>
      </c>
    </row>
    <row r="167" spans="1:13" s="167" customFormat="1" ht="12.75" customHeight="1">
      <c r="A167" s="182">
        <v>17</v>
      </c>
      <c r="B167" s="182">
        <v>12</v>
      </c>
      <c r="C167" s="182">
        <v>2023</v>
      </c>
      <c r="D167" s="162" t="s">
        <v>409</v>
      </c>
      <c r="E167" s="162"/>
      <c r="F167" s="182" t="s">
        <v>128</v>
      </c>
      <c r="G167" s="162" t="s">
        <v>380</v>
      </c>
      <c r="H167" s="163" t="s">
        <v>308</v>
      </c>
      <c r="I167" s="183" t="s">
        <v>345</v>
      </c>
      <c r="J167" s="184">
        <v>1556</v>
      </c>
      <c r="K167" s="183">
        <v>8</v>
      </c>
      <c r="L167" s="178">
        <f t="shared" si="4"/>
        <v>194.5</v>
      </c>
      <c r="M167" s="169" t="s">
        <v>365</v>
      </c>
    </row>
    <row r="168" spans="1:13" s="167" customFormat="1" ht="12.75" customHeight="1">
      <c r="A168" s="182">
        <v>13</v>
      </c>
      <c r="B168" s="182">
        <v>1</v>
      </c>
      <c r="C168" s="182">
        <v>2024</v>
      </c>
      <c r="D168" s="162" t="s">
        <v>349</v>
      </c>
      <c r="E168" s="162"/>
      <c r="F168" s="182" t="s">
        <v>350</v>
      </c>
      <c r="G168" s="162" t="s">
        <v>303</v>
      </c>
      <c r="H168" s="163" t="s">
        <v>316</v>
      </c>
      <c r="I168" s="183" t="s">
        <v>113</v>
      </c>
      <c r="J168" s="184">
        <v>894</v>
      </c>
      <c r="K168" s="183">
        <v>6</v>
      </c>
      <c r="L168" s="181">
        <f t="shared" si="4"/>
        <v>149</v>
      </c>
      <c r="M168" s="169" t="s">
        <v>325</v>
      </c>
    </row>
    <row r="169" spans="1:13" s="167" customFormat="1" ht="12.75" customHeight="1">
      <c r="A169" s="182">
        <v>13</v>
      </c>
      <c r="B169" s="182">
        <v>1</v>
      </c>
      <c r="C169" s="182">
        <v>2024</v>
      </c>
      <c r="D169" s="162" t="s">
        <v>349</v>
      </c>
      <c r="E169" s="162"/>
      <c r="F169" s="182" t="s">
        <v>350</v>
      </c>
      <c r="G169" s="162" t="s">
        <v>303</v>
      </c>
      <c r="H169" s="163" t="s">
        <v>324</v>
      </c>
      <c r="I169" s="183" t="s">
        <v>113</v>
      </c>
      <c r="J169" s="183">
        <v>1476</v>
      </c>
      <c r="K169" s="184">
        <v>9</v>
      </c>
      <c r="L169" s="181">
        <f t="shared" si="4"/>
        <v>164</v>
      </c>
      <c r="M169" s="169" t="s">
        <v>325</v>
      </c>
    </row>
    <row r="170" spans="1:13" s="167" customFormat="1" ht="12.75" customHeight="1">
      <c r="A170" s="182">
        <v>13</v>
      </c>
      <c r="B170" s="182">
        <v>1</v>
      </c>
      <c r="C170" s="182">
        <v>2024</v>
      </c>
      <c r="D170" s="162" t="s">
        <v>349</v>
      </c>
      <c r="E170" s="162"/>
      <c r="F170" s="182" t="s">
        <v>350</v>
      </c>
      <c r="G170" s="162" t="s">
        <v>303</v>
      </c>
      <c r="H170" s="163" t="s">
        <v>310</v>
      </c>
      <c r="I170" s="183" t="s">
        <v>113</v>
      </c>
      <c r="J170" s="184">
        <v>1664</v>
      </c>
      <c r="K170" s="183">
        <v>10</v>
      </c>
      <c r="L170" s="181">
        <f t="shared" si="4"/>
        <v>166.4</v>
      </c>
      <c r="M170" s="169" t="s">
        <v>325</v>
      </c>
    </row>
    <row r="171" spans="1:13" s="167" customFormat="1" ht="12.75" customHeight="1">
      <c r="A171" s="182">
        <v>13</v>
      </c>
      <c r="B171" s="182">
        <v>1</v>
      </c>
      <c r="C171" s="182">
        <v>2024</v>
      </c>
      <c r="D171" s="162" t="s">
        <v>349</v>
      </c>
      <c r="E171" s="162"/>
      <c r="F171" s="182" t="s">
        <v>350</v>
      </c>
      <c r="G171" s="162" t="s">
        <v>303</v>
      </c>
      <c r="H171" s="163" t="s">
        <v>336</v>
      </c>
      <c r="I171" s="183" t="s">
        <v>113</v>
      </c>
      <c r="J171" s="184">
        <v>1635</v>
      </c>
      <c r="K171" s="183">
        <v>10</v>
      </c>
      <c r="L171" s="181">
        <f aca="true" t="shared" si="5" ref="L171:L202">J171/K171</f>
        <v>163.5</v>
      </c>
      <c r="M171" s="169" t="s">
        <v>325</v>
      </c>
    </row>
    <row r="172" spans="1:13" s="167" customFormat="1" ht="12.75" customHeight="1">
      <c r="A172" s="182">
        <v>13</v>
      </c>
      <c r="B172" s="182">
        <v>1</v>
      </c>
      <c r="C172" s="182">
        <v>2024</v>
      </c>
      <c r="D172" s="162" t="s">
        <v>349</v>
      </c>
      <c r="E172" s="162"/>
      <c r="F172" s="182" t="s">
        <v>350</v>
      </c>
      <c r="G172" s="162" t="s">
        <v>303</v>
      </c>
      <c r="H172" s="163" t="s">
        <v>339</v>
      </c>
      <c r="I172" s="183" t="s">
        <v>113</v>
      </c>
      <c r="J172" s="184">
        <v>1528</v>
      </c>
      <c r="K172" s="183">
        <v>9</v>
      </c>
      <c r="L172" s="181">
        <f t="shared" si="5"/>
        <v>169.77777777777777</v>
      </c>
      <c r="M172" s="169" t="s">
        <v>325</v>
      </c>
    </row>
    <row r="173" spans="1:13" s="167" customFormat="1" ht="12.75" customHeight="1">
      <c r="A173" s="182">
        <v>13</v>
      </c>
      <c r="B173" s="182">
        <v>1</v>
      </c>
      <c r="C173" s="182">
        <v>2024</v>
      </c>
      <c r="D173" s="162" t="s">
        <v>352</v>
      </c>
      <c r="E173" s="162"/>
      <c r="F173" s="182" t="s">
        <v>350</v>
      </c>
      <c r="G173" s="162" t="s">
        <v>24</v>
      </c>
      <c r="H173" s="163" t="s">
        <v>353</v>
      </c>
      <c r="I173" s="183" t="s">
        <v>114</v>
      </c>
      <c r="J173" s="184">
        <v>1063</v>
      </c>
      <c r="K173" s="183">
        <v>7</v>
      </c>
      <c r="L173" s="181">
        <f t="shared" si="5"/>
        <v>151.85714285714286</v>
      </c>
      <c r="M173" s="169" t="s">
        <v>338</v>
      </c>
    </row>
    <row r="174" spans="1:13" s="167" customFormat="1" ht="12.75" customHeight="1">
      <c r="A174" s="182">
        <v>13</v>
      </c>
      <c r="B174" s="182">
        <v>1</v>
      </c>
      <c r="C174" s="182">
        <v>2024</v>
      </c>
      <c r="D174" s="162" t="s">
        <v>352</v>
      </c>
      <c r="E174" s="162"/>
      <c r="F174" s="182" t="s">
        <v>350</v>
      </c>
      <c r="G174" s="162" t="s">
        <v>24</v>
      </c>
      <c r="H174" s="163" t="s">
        <v>342</v>
      </c>
      <c r="I174" s="183" t="s">
        <v>114</v>
      </c>
      <c r="J174" s="184">
        <v>1086</v>
      </c>
      <c r="K174" s="183">
        <v>7</v>
      </c>
      <c r="L174" s="181">
        <f t="shared" si="5"/>
        <v>155.14285714285714</v>
      </c>
      <c r="M174" s="169" t="s">
        <v>338</v>
      </c>
    </row>
    <row r="175" spans="1:13" s="167" customFormat="1" ht="12.75" customHeight="1">
      <c r="A175" s="182">
        <v>13</v>
      </c>
      <c r="B175" s="182">
        <v>1</v>
      </c>
      <c r="C175" s="182">
        <v>2024</v>
      </c>
      <c r="D175" s="162" t="s">
        <v>352</v>
      </c>
      <c r="E175" s="162"/>
      <c r="F175" s="182" t="s">
        <v>350</v>
      </c>
      <c r="G175" s="162" t="s">
        <v>24</v>
      </c>
      <c r="H175" s="163" t="s">
        <v>355</v>
      </c>
      <c r="I175" s="183" t="s">
        <v>114</v>
      </c>
      <c r="J175" s="184">
        <v>1173</v>
      </c>
      <c r="K175" s="183">
        <v>7</v>
      </c>
      <c r="L175" s="181">
        <f t="shared" si="5"/>
        <v>167.57142857142858</v>
      </c>
      <c r="M175" s="169" t="s">
        <v>338</v>
      </c>
    </row>
    <row r="176" spans="1:13" s="167" customFormat="1" ht="12.75" customHeight="1">
      <c r="A176" s="182">
        <v>13</v>
      </c>
      <c r="B176" s="182">
        <v>1</v>
      </c>
      <c r="C176" s="182">
        <v>2024</v>
      </c>
      <c r="D176" s="162" t="s">
        <v>352</v>
      </c>
      <c r="E176" s="162"/>
      <c r="F176" s="182" t="s">
        <v>350</v>
      </c>
      <c r="G176" s="162" t="s">
        <v>24</v>
      </c>
      <c r="H176" s="163" t="s">
        <v>356</v>
      </c>
      <c r="I176" s="183" t="s">
        <v>114</v>
      </c>
      <c r="J176" s="184">
        <v>1132</v>
      </c>
      <c r="K176" s="183">
        <v>7</v>
      </c>
      <c r="L176" s="181">
        <f t="shared" si="5"/>
        <v>161.71428571428572</v>
      </c>
      <c r="M176" s="169" t="s">
        <v>338</v>
      </c>
    </row>
    <row r="177" spans="1:13" s="167" customFormat="1" ht="12.75" customHeight="1">
      <c r="A177" s="182">
        <v>13</v>
      </c>
      <c r="B177" s="182">
        <v>1</v>
      </c>
      <c r="C177" s="182">
        <v>2024</v>
      </c>
      <c r="D177" s="162" t="s">
        <v>357</v>
      </c>
      <c r="E177" s="162"/>
      <c r="F177" s="182" t="s">
        <v>358</v>
      </c>
      <c r="G177" s="162" t="s">
        <v>412</v>
      </c>
      <c r="H177" s="163" t="s">
        <v>360</v>
      </c>
      <c r="I177" s="183" t="s">
        <v>115</v>
      </c>
      <c r="J177" s="184">
        <v>1602</v>
      </c>
      <c r="K177" s="183">
        <v>9</v>
      </c>
      <c r="L177" s="181">
        <f t="shared" si="5"/>
        <v>178</v>
      </c>
      <c r="M177" s="169" t="s">
        <v>317</v>
      </c>
    </row>
    <row r="178" spans="1:13" s="167" customFormat="1" ht="12.75" customHeight="1">
      <c r="A178" s="182">
        <v>13</v>
      </c>
      <c r="B178" s="182">
        <v>1</v>
      </c>
      <c r="C178" s="182">
        <v>2024</v>
      </c>
      <c r="D178" s="162" t="s">
        <v>357</v>
      </c>
      <c r="E178" s="162"/>
      <c r="F178" s="182" t="s">
        <v>358</v>
      </c>
      <c r="G178" s="162" t="s">
        <v>412</v>
      </c>
      <c r="H178" s="163" t="s">
        <v>327</v>
      </c>
      <c r="I178" s="183" t="s">
        <v>115</v>
      </c>
      <c r="J178" s="184">
        <v>1585</v>
      </c>
      <c r="K178" s="183">
        <v>9</v>
      </c>
      <c r="L178" s="181">
        <f t="shared" si="5"/>
        <v>176.11111111111111</v>
      </c>
      <c r="M178" s="169" t="s">
        <v>317</v>
      </c>
    </row>
    <row r="179" spans="1:13" s="167" customFormat="1" ht="12.75" customHeight="1">
      <c r="A179" s="182">
        <v>13</v>
      </c>
      <c r="B179" s="182">
        <v>1</v>
      </c>
      <c r="C179" s="182">
        <v>2024</v>
      </c>
      <c r="D179" s="162" t="s">
        <v>357</v>
      </c>
      <c r="E179" s="162"/>
      <c r="F179" s="182" t="s">
        <v>358</v>
      </c>
      <c r="G179" s="162" t="s">
        <v>412</v>
      </c>
      <c r="H179" s="163" t="s">
        <v>304</v>
      </c>
      <c r="I179" s="183" t="s">
        <v>115</v>
      </c>
      <c r="J179" s="184">
        <v>1582</v>
      </c>
      <c r="K179" s="183">
        <v>9</v>
      </c>
      <c r="L179" s="181">
        <f t="shared" si="5"/>
        <v>175.77777777777777</v>
      </c>
      <c r="M179" s="169" t="s">
        <v>317</v>
      </c>
    </row>
    <row r="180" spans="1:13" s="167" customFormat="1" ht="12.75" customHeight="1">
      <c r="A180" s="182">
        <v>13</v>
      </c>
      <c r="B180" s="182">
        <v>1</v>
      </c>
      <c r="C180" s="182">
        <v>2024</v>
      </c>
      <c r="D180" s="162" t="s">
        <v>357</v>
      </c>
      <c r="E180" s="162"/>
      <c r="F180" s="182" t="s">
        <v>358</v>
      </c>
      <c r="G180" s="162" t="s">
        <v>412</v>
      </c>
      <c r="H180" s="163" t="s">
        <v>362</v>
      </c>
      <c r="I180" s="183" t="s">
        <v>115</v>
      </c>
      <c r="J180" s="184">
        <v>1528</v>
      </c>
      <c r="K180" s="183">
        <v>9</v>
      </c>
      <c r="L180" s="181">
        <f t="shared" si="5"/>
        <v>169.77777777777777</v>
      </c>
      <c r="M180" s="169" t="s">
        <v>317</v>
      </c>
    </row>
    <row r="181" spans="1:13" s="167" customFormat="1" ht="12.75" customHeight="1">
      <c r="A181" s="182">
        <v>13</v>
      </c>
      <c r="B181" s="182">
        <v>1</v>
      </c>
      <c r="C181" s="182">
        <v>2024</v>
      </c>
      <c r="D181" s="162" t="s">
        <v>357</v>
      </c>
      <c r="E181" s="162"/>
      <c r="F181" s="182" t="s">
        <v>358</v>
      </c>
      <c r="G181" s="162" t="s">
        <v>412</v>
      </c>
      <c r="H181" s="163" t="s">
        <v>319</v>
      </c>
      <c r="I181" s="183" t="s">
        <v>115</v>
      </c>
      <c r="J181" s="184">
        <v>1687</v>
      </c>
      <c r="K181" s="183">
        <v>9</v>
      </c>
      <c r="L181" s="181">
        <f t="shared" si="5"/>
        <v>187.44444444444446</v>
      </c>
      <c r="M181" s="169" t="s">
        <v>317</v>
      </c>
    </row>
    <row r="182" spans="1:13" s="167" customFormat="1" ht="12.75" customHeight="1">
      <c r="A182" s="182">
        <v>21</v>
      </c>
      <c r="B182" s="182">
        <v>1</v>
      </c>
      <c r="C182" s="182">
        <v>2024</v>
      </c>
      <c r="D182" s="162" t="s">
        <v>413</v>
      </c>
      <c r="E182" s="162"/>
      <c r="F182" s="182" t="s">
        <v>140</v>
      </c>
      <c r="G182" s="162" t="s">
        <v>303</v>
      </c>
      <c r="H182" s="163" t="s">
        <v>375</v>
      </c>
      <c r="I182" s="183" t="s">
        <v>113</v>
      </c>
      <c r="J182" s="183">
        <v>1128</v>
      </c>
      <c r="K182" s="184">
        <v>8</v>
      </c>
      <c r="L182" s="181">
        <f t="shared" si="5"/>
        <v>141</v>
      </c>
      <c r="M182" s="169"/>
    </row>
    <row r="183" spans="1:13" s="190" customFormat="1" ht="12.75" customHeight="1">
      <c r="A183" s="182">
        <v>28</v>
      </c>
      <c r="B183" s="182">
        <v>1</v>
      </c>
      <c r="C183" s="182">
        <v>2024</v>
      </c>
      <c r="D183" s="162" t="s">
        <v>377</v>
      </c>
      <c r="E183" s="162"/>
      <c r="F183" s="182" t="s">
        <v>131</v>
      </c>
      <c r="G183" s="162" t="s">
        <v>303</v>
      </c>
      <c r="H183" s="163" t="s">
        <v>314</v>
      </c>
      <c r="I183" s="183" t="s">
        <v>113</v>
      </c>
      <c r="J183" s="183">
        <v>718</v>
      </c>
      <c r="K183" s="184">
        <v>5</v>
      </c>
      <c r="L183" s="181">
        <f t="shared" si="5"/>
        <v>143.6</v>
      </c>
      <c r="M183" s="169" t="s">
        <v>361</v>
      </c>
    </row>
    <row r="184" spans="1:13" s="190" customFormat="1" ht="12.75" customHeight="1">
      <c r="A184" s="182">
        <v>28</v>
      </c>
      <c r="B184" s="182">
        <v>1</v>
      </c>
      <c r="C184" s="182">
        <v>2024</v>
      </c>
      <c r="D184" s="162" t="s">
        <v>377</v>
      </c>
      <c r="E184" s="162"/>
      <c r="F184" s="182" t="s">
        <v>131</v>
      </c>
      <c r="G184" s="162" t="s">
        <v>303</v>
      </c>
      <c r="H184" s="163" t="s">
        <v>368</v>
      </c>
      <c r="I184" s="183" t="s">
        <v>113</v>
      </c>
      <c r="J184" s="184">
        <v>834</v>
      </c>
      <c r="K184" s="184">
        <v>6</v>
      </c>
      <c r="L184" s="181">
        <f t="shared" si="5"/>
        <v>139</v>
      </c>
      <c r="M184" s="169" t="s">
        <v>361</v>
      </c>
    </row>
    <row r="185" spans="1:13" s="190" customFormat="1" ht="12.75" customHeight="1">
      <c r="A185" s="182">
        <v>28</v>
      </c>
      <c r="B185" s="182">
        <v>1</v>
      </c>
      <c r="C185" s="182">
        <v>2024</v>
      </c>
      <c r="D185" s="162" t="s">
        <v>377</v>
      </c>
      <c r="E185" s="162"/>
      <c r="F185" s="182" t="s">
        <v>131</v>
      </c>
      <c r="G185" s="162" t="s">
        <v>303</v>
      </c>
      <c r="H185" s="163" t="s">
        <v>323</v>
      </c>
      <c r="I185" s="183" t="s">
        <v>113</v>
      </c>
      <c r="J185" s="184">
        <v>432</v>
      </c>
      <c r="K185" s="183">
        <v>4</v>
      </c>
      <c r="L185" s="181">
        <f t="shared" si="5"/>
        <v>108</v>
      </c>
      <c r="M185" s="169" t="s">
        <v>361</v>
      </c>
    </row>
    <row r="186" spans="1:13" s="190" customFormat="1" ht="12.75" customHeight="1">
      <c r="A186" s="182">
        <v>28</v>
      </c>
      <c r="B186" s="182">
        <v>1</v>
      </c>
      <c r="C186" s="182">
        <v>2024</v>
      </c>
      <c r="D186" s="162" t="s">
        <v>377</v>
      </c>
      <c r="E186" s="162"/>
      <c r="F186" s="182" t="s">
        <v>131</v>
      </c>
      <c r="G186" s="162" t="s">
        <v>303</v>
      </c>
      <c r="H186" s="163" t="s">
        <v>306</v>
      </c>
      <c r="I186" s="183" t="s">
        <v>113</v>
      </c>
      <c r="J186" s="184">
        <v>885</v>
      </c>
      <c r="K186" s="183">
        <v>6</v>
      </c>
      <c r="L186" s="181">
        <f t="shared" si="5"/>
        <v>147.5</v>
      </c>
      <c r="M186" s="169" t="s">
        <v>361</v>
      </c>
    </row>
    <row r="187" spans="1:13" s="190" customFormat="1" ht="12.75" customHeight="1">
      <c r="A187" s="182">
        <v>28</v>
      </c>
      <c r="B187" s="182">
        <v>1</v>
      </c>
      <c r="C187" s="182">
        <v>2024</v>
      </c>
      <c r="D187" s="162" t="s">
        <v>379</v>
      </c>
      <c r="E187" s="162"/>
      <c r="F187" s="182" t="s">
        <v>130</v>
      </c>
      <c r="G187" s="162" t="s">
        <v>364</v>
      </c>
      <c r="H187" s="185" t="s">
        <v>381</v>
      </c>
      <c r="I187" s="183" t="s">
        <v>114</v>
      </c>
      <c r="J187" s="184">
        <v>664</v>
      </c>
      <c r="K187" s="183">
        <v>4</v>
      </c>
      <c r="L187" s="181">
        <f t="shared" si="5"/>
        <v>166</v>
      </c>
      <c r="M187" s="169" t="s">
        <v>340</v>
      </c>
    </row>
    <row r="188" spans="1:13" s="190" customFormat="1" ht="12.75" customHeight="1">
      <c r="A188" s="182">
        <v>28</v>
      </c>
      <c r="B188" s="182">
        <v>1</v>
      </c>
      <c r="C188" s="182">
        <v>2024</v>
      </c>
      <c r="D188" s="162" t="s">
        <v>379</v>
      </c>
      <c r="E188" s="162"/>
      <c r="F188" s="182" t="s">
        <v>130</v>
      </c>
      <c r="G188" s="162" t="s">
        <v>364</v>
      </c>
      <c r="H188" s="163" t="s">
        <v>331</v>
      </c>
      <c r="I188" s="183" t="s">
        <v>114</v>
      </c>
      <c r="J188" s="184">
        <v>1228</v>
      </c>
      <c r="K188" s="183">
        <v>7</v>
      </c>
      <c r="L188" s="181">
        <f t="shared" si="5"/>
        <v>175.42857142857142</v>
      </c>
      <c r="M188" s="169" t="s">
        <v>340</v>
      </c>
    </row>
    <row r="189" spans="1:13" s="190" customFormat="1" ht="12.75" customHeight="1">
      <c r="A189" s="182">
        <v>28</v>
      </c>
      <c r="B189" s="182">
        <v>1</v>
      </c>
      <c r="C189" s="182">
        <v>2024</v>
      </c>
      <c r="D189" s="162" t="s">
        <v>379</v>
      </c>
      <c r="E189" s="162"/>
      <c r="F189" s="182" t="s">
        <v>130</v>
      </c>
      <c r="G189" s="162" t="s">
        <v>364</v>
      </c>
      <c r="H189" s="163" t="s">
        <v>308</v>
      </c>
      <c r="I189" s="183" t="s">
        <v>114</v>
      </c>
      <c r="J189" s="184">
        <v>1327</v>
      </c>
      <c r="K189" s="183">
        <v>7</v>
      </c>
      <c r="L189" s="181">
        <f t="shared" si="5"/>
        <v>189.57142857142858</v>
      </c>
      <c r="M189" s="169" t="s">
        <v>340</v>
      </c>
    </row>
    <row r="190" spans="1:13" s="190" customFormat="1" ht="12.75" customHeight="1">
      <c r="A190" s="182">
        <v>28</v>
      </c>
      <c r="B190" s="182">
        <v>1</v>
      </c>
      <c r="C190" s="182">
        <v>2024</v>
      </c>
      <c r="D190" s="162" t="s">
        <v>379</v>
      </c>
      <c r="E190" s="162"/>
      <c r="F190" s="182" t="s">
        <v>130</v>
      </c>
      <c r="G190" s="162" t="s">
        <v>364</v>
      </c>
      <c r="H190" s="163" t="s">
        <v>382</v>
      </c>
      <c r="I190" s="183" t="s">
        <v>114</v>
      </c>
      <c r="J190" s="184">
        <v>680</v>
      </c>
      <c r="K190" s="183">
        <v>4</v>
      </c>
      <c r="L190" s="181">
        <f t="shared" si="5"/>
        <v>170</v>
      </c>
      <c r="M190" s="169" t="s">
        <v>340</v>
      </c>
    </row>
    <row r="191" spans="1:13" s="190" customFormat="1" ht="12.75" customHeight="1">
      <c r="A191" s="182">
        <v>28</v>
      </c>
      <c r="B191" s="182">
        <v>1</v>
      </c>
      <c r="C191" s="182">
        <v>2024</v>
      </c>
      <c r="D191" s="162" t="s">
        <v>379</v>
      </c>
      <c r="E191" s="162"/>
      <c r="F191" s="182" t="s">
        <v>130</v>
      </c>
      <c r="G191" s="162" t="s">
        <v>364</v>
      </c>
      <c r="H191" s="163" t="s">
        <v>318</v>
      </c>
      <c r="I191" s="183" t="s">
        <v>114</v>
      </c>
      <c r="J191" s="184">
        <v>1197</v>
      </c>
      <c r="K191" s="183">
        <v>7</v>
      </c>
      <c r="L191" s="181">
        <f t="shared" si="5"/>
        <v>171</v>
      </c>
      <c r="M191" s="169" t="s">
        <v>340</v>
      </c>
    </row>
    <row r="192" spans="1:13" s="190" customFormat="1" ht="12.75" customHeight="1">
      <c r="A192" s="182">
        <v>28</v>
      </c>
      <c r="B192" s="182">
        <v>1</v>
      </c>
      <c r="C192" s="182">
        <v>2024</v>
      </c>
      <c r="D192" s="162" t="s">
        <v>379</v>
      </c>
      <c r="E192" s="162"/>
      <c r="F192" s="182" t="s">
        <v>130</v>
      </c>
      <c r="G192" s="162" t="s">
        <v>364</v>
      </c>
      <c r="H192" s="163" t="s">
        <v>328</v>
      </c>
      <c r="I192" s="183" t="s">
        <v>114</v>
      </c>
      <c r="J192" s="184">
        <v>958</v>
      </c>
      <c r="K192" s="183">
        <v>6</v>
      </c>
      <c r="L192" s="181">
        <f t="shared" si="5"/>
        <v>159.66666666666666</v>
      </c>
      <c r="M192" s="169" t="s">
        <v>340</v>
      </c>
    </row>
    <row r="193" spans="1:13" s="190" customFormat="1" ht="12.75" customHeight="1">
      <c r="A193" s="182">
        <v>28</v>
      </c>
      <c r="B193" s="182">
        <v>1</v>
      </c>
      <c r="C193" s="182">
        <v>2024</v>
      </c>
      <c r="D193" s="162" t="s">
        <v>383</v>
      </c>
      <c r="E193" s="162"/>
      <c r="F193" s="182" t="s">
        <v>129</v>
      </c>
      <c r="G193" s="162" t="s">
        <v>380</v>
      </c>
      <c r="H193" s="163" t="s">
        <v>370</v>
      </c>
      <c r="I193" s="183" t="s">
        <v>115</v>
      </c>
      <c r="J193" s="184">
        <v>680</v>
      </c>
      <c r="K193" s="183">
        <v>5</v>
      </c>
      <c r="L193" s="181">
        <f t="shared" si="5"/>
        <v>136</v>
      </c>
      <c r="M193" s="169" t="s">
        <v>385</v>
      </c>
    </row>
    <row r="194" spans="1:13" s="190" customFormat="1" ht="12.75" customHeight="1">
      <c r="A194" s="182">
        <v>28</v>
      </c>
      <c r="B194" s="182">
        <v>1</v>
      </c>
      <c r="C194" s="182">
        <v>2024</v>
      </c>
      <c r="D194" s="162" t="s">
        <v>383</v>
      </c>
      <c r="E194" s="162"/>
      <c r="F194" s="182" t="s">
        <v>129</v>
      </c>
      <c r="G194" s="162" t="s">
        <v>380</v>
      </c>
      <c r="H194" s="163" t="s">
        <v>384</v>
      </c>
      <c r="I194" s="183" t="s">
        <v>115</v>
      </c>
      <c r="J194" s="184">
        <v>774</v>
      </c>
      <c r="K194" s="183">
        <v>6</v>
      </c>
      <c r="L194" s="181">
        <f t="shared" si="5"/>
        <v>129</v>
      </c>
      <c r="M194" s="169" t="s">
        <v>385</v>
      </c>
    </row>
    <row r="195" spans="1:13" s="190" customFormat="1" ht="12.75" customHeight="1">
      <c r="A195" s="182">
        <v>28</v>
      </c>
      <c r="B195" s="182">
        <v>1</v>
      </c>
      <c r="C195" s="182">
        <v>2024</v>
      </c>
      <c r="D195" s="162" t="s">
        <v>383</v>
      </c>
      <c r="E195" s="162"/>
      <c r="F195" s="182" t="s">
        <v>129</v>
      </c>
      <c r="G195" s="162" t="s">
        <v>380</v>
      </c>
      <c r="H195" s="163" t="s">
        <v>386</v>
      </c>
      <c r="I195" s="183" t="s">
        <v>115</v>
      </c>
      <c r="J195" s="184">
        <v>790</v>
      </c>
      <c r="K195" s="183">
        <v>6</v>
      </c>
      <c r="L195" s="181">
        <f t="shared" si="5"/>
        <v>131.66666666666666</v>
      </c>
      <c r="M195" s="169" t="s">
        <v>385</v>
      </c>
    </row>
    <row r="196" spans="1:13" s="190" customFormat="1" ht="12.75" customHeight="1">
      <c r="A196" s="182">
        <v>28</v>
      </c>
      <c r="B196" s="182">
        <v>1</v>
      </c>
      <c r="C196" s="182">
        <v>2024</v>
      </c>
      <c r="D196" s="162" t="s">
        <v>383</v>
      </c>
      <c r="E196" s="162"/>
      <c r="F196" s="182" t="s">
        <v>129</v>
      </c>
      <c r="G196" s="162" t="s">
        <v>380</v>
      </c>
      <c r="H196" s="163" t="s">
        <v>315</v>
      </c>
      <c r="I196" s="183" t="s">
        <v>115</v>
      </c>
      <c r="J196" s="184">
        <v>708</v>
      </c>
      <c r="K196" s="183">
        <v>5</v>
      </c>
      <c r="L196" s="181">
        <f t="shared" si="5"/>
        <v>141.6</v>
      </c>
      <c r="M196" s="169" t="s">
        <v>385</v>
      </c>
    </row>
    <row r="197" spans="1:13" s="190" customFormat="1" ht="12.75" customHeight="1">
      <c r="A197" s="182">
        <v>28</v>
      </c>
      <c r="B197" s="182">
        <v>1</v>
      </c>
      <c r="C197" s="182">
        <v>2024</v>
      </c>
      <c r="D197" s="162" t="s">
        <v>383</v>
      </c>
      <c r="E197" s="162"/>
      <c r="F197" s="182" t="s">
        <v>129</v>
      </c>
      <c r="G197" s="162" t="s">
        <v>380</v>
      </c>
      <c r="H197" s="163" t="s">
        <v>397</v>
      </c>
      <c r="I197" s="183" t="s">
        <v>115</v>
      </c>
      <c r="J197" s="184">
        <v>966</v>
      </c>
      <c r="K197" s="183">
        <v>6</v>
      </c>
      <c r="L197" s="181">
        <f t="shared" si="5"/>
        <v>161</v>
      </c>
      <c r="M197" s="169" t="s">
        <v>385</v>
      </c>
    </row>
    <row r="198" spans="1:13" s="167" customFormat="1" ht="12.75" customHeight="1">
      <c r="A198" s="182">
        <v>4</v>
      </c>
      <c r="B198" s="182">
        <v>2</v>
      </c>
      <c r="C198" s="182">
        <v>2024</v>
      </c>
      <c r="D198" s="162" t="s">
        <v>414</v>
      </c>
      <c r="E198" s="162"/>
      <c r="F198" s="193" t="s">
        <v>128</v>
      </c>
      <c r="G198" s="162" t="s">
        <v>415</v>
      </c>
      <c r="H198" s="185" t="s">
        <v>316</v>
      </c>
      <c r="I198" s="183" t="s">
        <v>113</v>
      </c>
      <c r="J198" s="184">
        <v>2426</v>
      </c>
      <c r="K198" s="183">
        <v>13</v>
      </c>
      <c r="L198" s="181">
        <f t="shared" si="5"/>
        <v>186.6153846153846</v>
      </c>
      <c r="M198" s="169" t="s">
        <v>392</v>
      </c>
    </row>
    <row r="199" spans="1:13" s="167" customFormat="1" ht="12.75" customHeight="1">
      <c r="A199" s="182">
        <v>4</v>
      </c>
      <c r="B199" s="182">
        <v>2</v>
      </c>
      <c r="C199" s="182">
        <v>2024</v>
      </c>
      <c r="D199" s="162" t="s">
        <v>414</v>
      </c>
      <c r="E199" s="162"/>
      <c r="F199" s="193" t="s">
        <v>128</v>
      </c>
      <c r="G199" s="162" t="s">
        <v>415</v>
      </c>
      <c r="H199" s="185" t="s">
        <v>397</v>
      </c>
      <c r="I199" s="183" t="s">
        <v>113</v>
      </c>
      <c r="J199" s="184">
        <v>2314</v>
      </c>
      <c r="K199" s="183">
        <v>13</v>
      </c>
      <c r="L199" s="181">
        <f t="shared" si="5"/>
        <v>178</v>
      </c>
      <c r="M199" s="169" t="s">
        <v>392</v>
      </c>
    </row>
    <row r="200" spans="1:13" s="167" customFormat="1" ht="12.75" customHeight="1">
      <c r="A200" s="182">
        <v>11</v>
      </c>
      <c r="B200" s="182">
        <v>2</v>
      </c>
      <c r="C200" s="182">
        <v>2024</v>
      </c>
      <c r="D200" s="162" t="s">
        <v>416</v>
      </c>
      <c r="E200" s="162"/>
      <c r="F200" s="182" t="s">
        <v>417</v>
      </c>
      <c r="G200" s="162" t="s">
        <v>313</v>
      </c>
      <c r="H200" s="163" t="s">
        <v>318</v>
      </c>
      <c r="I200" s="183" t="s">
        <v>113</v>
      </c>
      <c r="J200" s="184">
        <v>1515</v>
      </c>
      <c r="K200" s="183">
        <v>8</v>
      </c>
      <c r="L200" s="181">
        <f t="shared" si="5"/>
        <v>189.375</v>
      </c>
      <c r="M200" s="191" t="s">
        <v>418</v>
      </c>
    </row>
    <row r="201" spans="1:13" s="167" customFormat="1" ht="12.75" customHeight="1">
      <c r="A201" s="182">
        <v>11</v>
      </c>
      <c r="B201" s="182">
        <v>2</v>
      </c>
      <c r="C201" s="182">
        <v>2024</v>
      </c>
      <c r="D201" s="162" t="s">
        <v>416</v>
      </c>
      <c r="E201" s="162"/>
      <c r="F201" s="182" t="s">
        <v>417</v>
      </c>
      <c r="G201" s="162" t="s">
        <v>313</v>
      </c>
      <c r="H201" s="163" t="s">
        <v>381</v>
      </c>
      <c r="I201" s="183" t="s">
        <v>114</v>
      </c>
      <c r="J201" s="184">
        <v>1282</v>
      </c>
      <c r="K201" s="183">
        <v>8</v>
      </c>
      <c r="L201" s="181">
        <f t="shared" si="5"/>
        <v>160.25</v>
      </c>
      <c r="M201" s="194" t="s">
        <v>419</v>
      </c>
    </row>
    <row r="202" spans="1:13" s="167" customFormat="1" ht="12.75" customHeight="1">
      <c r="A202" s="182">
        <v>11</v>
      </c>
      <c r="B202" s="182">
        <v>2</v>
      </c>
      <c r="C202" s="182">
        <v>2024</v>
      </c>
      <c r="D202" s="162" t="s">
        <v>416</v>
      </c>
      <c r="E202" s="162"/>
      <c r="F202" s="182" t="s">
        <v>417</v>
      </c>
      <c r="G202" s="162" t="s">
        <v>313</v>
      </c>
      <c r="H202" s="163" t="s">
        <v>304</v>
      </c>
      <c r="I202" s="195" t="s">
        <v>115</v>
      </c>
      <c r="J202" s="184">
        <v>1371</v>
      </c>
      <c r="K202" s="183">
        <v>8</v>
      </c>
      <c r="L202" s="181">
        <f t="shared" si="5"/>
        <v>171.375</v>
      </c>
      <c r="M202" s="196" t="s">
        <v>420</v>
      </c>
    </row>
    <row r="203" spans="1:13" s="167" customFormat="1" ht="12.75" customHeight="1">
      <c r="A203" s="182">
        <v>11</v>
      </c>
      <c r="B203" s="182">
        <v>2</v>
      </c>
      <c r="C203" s="182">
        <v>2024</v>
      </c>
      <c r="D203" s="162" t="s">
        <v>416</v>
      </c>
      <c r="E203" s="162"/>
      <c r="F203" s="182" t="s">
        <v>417</v>
      </c>
      <c r="G203" s="162" t="s">
        <v>313</v>
      </c>
      <c r="H203" s="163" t="s">
        <v>328</v>
      </c>
      <c r="I203" s="183" t="s">
        <v>329</v>
      </c>
      <c r="J203" s="184">
        <v>1265</v>
      </c>
      <c r="K203" s="183">
        <v>8</v>
      </c>
      <c r="L203" s="181">
        <f aca="true" t="shared" si="6" ref="L203:L234">J203/K203</f>
        <v>158.125</v>
      </c>
      <c r="M203" s="169" t="s">
        <v>421</v>
      </c>
    </row>
    <row r="204" spans="1:13" s="167" customFormat="1" ht="12.75" customHeight="1">
      <c r="A204" s="182">
        <v>11</v>
      </c>
      <c r="B204" s="182">
        <v>2</v>
      </c>
      <c r="C204" s="182">
        <v>2024</v>
      </c>
      <c r="D204" s="162" t="s">
        <v>416</v>
      </c>
      <c r="E204" s="162"/>
      <c r="F204" s="182" t="s">
        <v>417</v>
      </c>
      <c r="G204" s="162" t="s">
        <v>313</v>
      </c>
      <c r="H204" s="163" t="s">
        <v>320</v>
      </c>
      <c r="I204" s="183" t="s">
        <v>321</v>
      </c>
      <c r="J204" s="184">
        <v>1161</v>
      </c>
      <c r="K204" s="183">
        <v>8</v>
      </c>
      <c r="L204" s="181">
        <f t="shared" si="6"/>
        <v>145.125</v>
      </c>
      <c r="M204" s="169" t="s">
        <v>422</v>
      </c>
    </row>
    <row r="205" spans="1:13" s="167" customFormat="1" ht="12.75" customHeight="1">
      <c r="A205" s="182">
        <v>11</v>
      </c>
      <c r="B205" s="182">
        <v>2</v>
      </c>
      <c r="C205" s="182">
        <v>2024</v>
      </c>
      <c r="D205" s="162" t="s">
        <v>416</v>
      </c>
      <c r="E205" s="162"/>
      <c r="F205" s="182" t="s">
        <v>417</v>
      </c>
      <c r="G205" s="162" t="s">
        <v>313</v>
      </c>
      <c r="H205" s="163" t="s">
        <v>388</v>
      </c>
      <c r="I205" s="183" t="s">
        <v>343</v>
      </c>
      <c r="J205" s="184">
        <v>1119</v>
      </c>
      <c r="K205" s="183">
        <v>8</v>
      </c>
      <c r="L205" s="181">
        <f t="shared" si="6"/>
        <v>139.875</v>
      </c>
      <c r="M205" s="169" t="s">
        <v>423</v>
      </c>
    </row>
    <row r="206" spans="1:13" s="167" customFormat="1" ht="12.75" customHeight="1">
      <c r="A206" s="182">
        <v>11</v>
      </c>
      <c r="B206" s="182">
        <v>2</v>
      </c>
      <c r="C206" s="182">
        <v>2024</v>
      </c>
      <c r="D206" s="162" t="s">
        <v>416</v>
      </c>
      <c r="E206" s="162"/>
      <c r="F206" s="182" t="s">
        <v>417</v>
      </c>
      <c r="G206" s="162" t="s">
        <v>313</v>
      </c>
      <c r="H206" s="163" t="s">
        <v>336</v>
      </c>
      <c r="I206" s="183" t="s">
        <v>345</v>
      </c>
      <c r="J206" s="184">
        <v>1224</v>
      </c>
      <c r="K206" s="183">
        <v>8</v>
      </c>
      <c r="L206" s="181">
        <f t="shared" si="6"/>
        <v>153</v>
      </c>
      <c r="M206" s="191" t="s">
        <v>424</v>
      </c>
    </row>
    <row r="207" spans="1:13" s="167" customFormat="1" ht="12.75" customHeight="1">
      <c r="A207" s="182">
        <v>11</v>
      </c>
      <c r="B207" s="182">
        <v>2</v>
      </c>
      <c r="C207" s="182">
        <v>2024</v>
      </c>
      <c r="D207" s="162" t="s">
        <v>416</v>
      </c>
      <c r="E207" s="162"/>
      <c r="F207" s="182" t="s">
        <v>417</v>
      </c>
      <c r="G207" s="162" t="s">
        <v>313</v>
      </c>
      <c r="H207" s="163" t="s">
        <v>425</v>
      </c>
      <c r="I207" s="183" t="s">
        <v>347</v>
      </c>
      <c r="J207" s="184">
        <v>1124</v>
      </c>
      <c r="K207" s="183">
        <v>8</v>
      </c>
      <c r="L207" s="181">
        <f t="shared" si="6"/>
        <v>140.5</v>
      </c>
      <c r="M207" s="194" t="s">
        <v>419</v>
      </c>
    </row>
    <row r="208" spans="1:13" s="167" customFormat="1" ht="12.75" customHeight="1">
      <c r="A208" s="182">
        <v>11</v>
      </c>
      <c r="B208" s="182">
        <v>2</v>
      </c>
      <c r="C208" s="182">
        <v>2024</v>
      </c>
      <c r="D208" s="162" t="s">
        <v>416</v>
      </c>
      <c r="E208" s="162"/>
      <c r="F208" s="182" t="s">
        <v>417</v>
      </c>
      <c r="G208" s="162" t="s">
        <v>313</v>
      </c>
      <c r="H208" s="163" t="s">
        <v>323</v>
      </c>
      <c r="I208" s="183" t="s">
        <v>426</v>
      </c>
      <c r="J208" s="184">
        <v>1050</v>
      </c>
      <c r="K208" s="183">
        <v>8</v>
      </c>
      <c r="L208" s="181">
        <f t="shared" si="6"/>
        <v>131.25</v>
      </c>
      <c r="M208" s="196" t="s">
        <v>420</v>
      </c>
    </row>
    <row r="209" spans="1:13" s="167" customFormat="1" ht="12.75" customHeight="1">
      <c r="A209" s="182">
        <v>11</v>
      </c>
      <c r="B209" s="182">
        <v>2</v>
      </c>
      <c r="C209" s="182">
        <v>2024</v>
      </c>
      <c r="D209" s="162" t="s">
        <v>416</v>
      </c>
      <c r="E209" s="162"/>
      <c r="F209" s="182" t="s">
        <v>417</v>
      </c>
      <c r="G209" s="162" t="s">
        <v>313</v>
      </c>
      <c r="H209" s="163" t="s">
        <v>314</v>
      </c>
      <c r="I209" s="183" t="s">
        <v>427</v>
      </c>
      <c r="J209" s="184">
        <v>1004</v>
      </c>
      <c r="K209" s="183">
        <v>8</v>
      </c>
      <c r="L209" s="181">
        <f t="shared" si="6"/>
        <v>125.5</v>
      </c>
      <c r="M209" s="169" t="s">
        <v>428</v>
      </c>
    </row>
    <row r="210" spans="1:13" s="167" customFormat="1" ht="12.75" customHeight="1">
      <c r="A210" s="182">
        <v>11</v>
      </c>
      <c r="B210" s="182">
        <v>2</v>
      </c>
      <c r="C210" s="182">
        <v>2024</v>
      </c>
      <c r="D210" s="162" t="s">
        <v>429</v>
      </c>
      <c r="E210" s="162"/>
      <c r="F210" s="182" t="s">
        <v>417</v>
      </c>
      <c r="G210" s="162" t="s">
        <v>313</v>
      </c>
      <c r="H210" s="163" t="s">
        <v>327</v>
      </c>
      <c r="I210" s="183" t="s">
        <v>430</v>
      </c>
      <c r="J210" s="184">
        <v>1475</v>
      </c>
      <c r="K210" s="183">
        <v>8</v>
      </c>
      <c r="L210" s="181">
        <f t="shared" si="6"/>
        <v>184.375</v>
      </c>
      <c r="M210" s="194" t="s">
        <v>419</v>
      </c>
    </row>
    <row r="211" spans="1:13" s="167" customFormat="1" ht="12.75" customHeight="1">
      <c r="A211" s="182">
        <v>11</v>
      </c>
      <c r="B211" s="182">
        <v>2</v>
      </c>
      <c r="C211" s="182">
        <v>2024</v>
      </c>
      <c r="D211" s="162" t="s">
        <v>429</v>
      </c>
      <c r="E211" s="162"/>
      <c r="F211" s="182" t="s">
        <v>417</v>
      </c>
      <c r="G211" s="162" t="s">
        <v>313</v>
      </c>
      <c r="H211" s="163" t="s">
        <v>397</v>
      </c>
      <c r="I211" s="183" t="s">
        <v>146</v>
      </c>
      <c r="J211" s="184">
        <v>1326</v>
      </c>
      <c r="K211" s="183">
        <v>8</v>
      </c>
      <c r="L211" s="181">
        <f t="shared" si="6"/>
        <v>165.75</v>
      </c>
      <c r="M211" s="169" t="s">
        <v>431</v>
      </c>
    </row>
    <row r="212" spans="1:13" s="167" customFormat="1" ht="12.75" customHeight="1">
      <c r="A212" s="182">
        <v>11</v>
      </c>
      <c r="B212" s="182">
        <v>2</v>
      </c>
      <c r="C212" s="182">
        <v>2024</v>
      </c>
      <c r="D212" s="162" t="s">
        <v>429</v>
      </c>
      <c r="E212" s="162"/>
      <c r="F212" s="182" t="s">
        <v>417</v>
      </c>
      <c r="G212" s="162" t="s">
        <v>313</v>
      </c>
      <c r="H212" s="163" t="s">
        <v>432</v>
      </c>
      <c r="I212" s="183" t="s">
        <v>149</v>
      </c>
      <c r="J212" s="184">
        <v>1267</v>
      </c>
      <c r="K212" s="183">
        <v>8</v>
      </c>
      <c r="L212" s="181">
        <f t="shared" si="6"/>
        <v>158.375</v>
      </c>
      <c r="M212" s="191" t="s">
        <v>424</v>
      </c>
    </row>
    <row r="213" spans="1:13" s="167" customFormat="1" ht="12.75" customHeight="1">
      <c r="A213" s="182">
        <v>11</v>
      </c>
      <c r="B213" s="182">
        <v>2</v>
      </c>
      <c r="C213" s="182">
        <v>2024</v>
      </c>
      <c r="D213" s="162" t="s">
        <v>433</v>
      </c>
      <c r="E213" s="162"/>
      <c r="F213" s="182" t="s">
        <v>417</v>
      </c>
      <c r="G213" s="162" t="s">
        <v>313</v>
      </c>
      <c r="H213" s="163" t="s">
        <v>360</v>
      </c>
      <c r="I213" s="183" t="s">
        <v>434</v>
      </c>
      <c r="J213" s="184">
        <v>1611</v>
      </c>
      <c r="K213" s="183">
        <v>8</v>
      </c>
      <c r="L213" s="178">
        <f t="shared" si="6"/>
        <v>201.375</v>
      </c>
      <c r="M213" s="191" t="s">
        <v>418</v>
      </c>
    </row>
    <row r="214" spans="1:13" s="167" customFormat="1" ht="12.75" customHeight="1">
      <c r="A214" s="182">
        <v>11</v>
      </c>
      <c r="B214" s="182">
        <v>2</v>
      </c>
      <c r="C214" s="182">
        <v>2024</v>
      </c>
      <c r="D214" s="162" t="s">
        <v>433</v>
      </c>
      <c r="E214" s="162"/>
      <c r="F214" s="182" t="s">
        <v>417</v>
      </c>
      <c r="G214" s="162" t="s">
        <v>313</v>
      </c>
      <c r="H214" s="163" t="s">
        <v>310</v>
      </c>
      <c r="I214" s="183" t="s">
        <v>435</v>
      </c>
      <c r="J214" s="184">
        <v>1449</v>
      </c>
      <c r="K214" s="183">
        <v>8</v>
      </c>
      <c r="L214" s="181">
        <f t="shared" si="6"/>
        <v>181.125</v>
      </c>
      <c r="M214" s="191" t="s">
        <v>424</v>
      </c>
    </row>
    <row r="215" spans="1:13" s="167" customFormat="1" ht="12.75" customHeight="1">
      <c r="A215" s="182">
        <v>25</v>
      </c>
      <c r="B215" s="182">
        <v>2</v>
      </c>
      <c r="C215" s="182">
        <v>2024</v>
      </c>
      <c r="D215" s="162" t="s">
        <v>436</v>
      </c>
      <c r="E215" s="162"/>
      <c r="F215" s="182" t="s">
        <v>140</v>
      </c>
      <c r="G215" s="162" t="s">
        <v>364</v>
      </c>
      <c r="H215" s="163" t="s">
        <v>437</v>
      </c>
      <c r="I215" s="183" t="s">
        <v>113</v>
      </c>
      <c r="J215" s="184">
        <v>1119</v>
      </c>
      <c r="K215" s="183">
        <v>8</v>
      </c>
      <c r="L215" s="197">
        <f t="shared" si="6"/>
        <v>139.875</v>
      </c>
      <c r="M215" s="169" t="s">
        <v>376</v>
      </c>
    </row>
    <row r="216" spans="1:13" s="167" customFormat="1" ht="12.75" customHeight="1">
      <c r="A216" s="182">
        <v>10</v>
      </c>
      <c r="B216" s="182">
        <v>3</v>
      </c>
      <c r="C216" s="182">
        <v>2024</v>
      </c>
      <c r="D216" s="162" t="s">
        <v>438</v>
      </c>
      <c r="E216" s="162"/>
      <c r="F216" s="182" t="s">
        <v>129</v>
      </c>
      <c r="G216" s="162" t="s">
        <v>439</v>
      </c>
      <c r="H216" s="163" t="s">
        <v>318</v>
      </c>
      <c r="I216" s="183" t="s">
        <v>113</v>
      </c>
      <c r="J216" s="184">
        <v>1038</v>
      </c>
      <c r="K216" s="183">
        <v>6</v>
      </c>
      <c r="L216" s="181">
        <f t="shared" si="6"/>
        <v>173</v>
      </c>
      <c r="M216" s="169" t="s">
        <v>440</v>
      </c>
    </row>
    <row r="217" spans="1:13" s="167" customFormat="1" ht="12.75" customHeight="1">
      <c r="A217" s="182">
        <v>10</v>
      </c>
      <c r="B217" s="182">
        <v>3</v>
      </c>
      <c r="C217" s="182">
        <v>2024</v>
      </c>
      <c r="D217" s="162" t="s">
        <v>438</v>
      </c>
      <c r="E217" s="162"/>
      <c r="F217" s="182" t="s">
        <v>129</v>
      </c>
      <c r="G217" s="162" t="s">
        <v>439</v>
      </c>
      <c r="H217" s="163" t="s">
        <v>328</v>
      </c>
      <c r="I217" s="183" t="s">
        <v>113</v>
      </c>
      <c r="J217" s="184">
        <v>935</v>
      </c>
      <c r="K217" s="183">
        <v>6</v>
      </c>
      <c r="L217" s="181">
        <f t="shared" si="6"/>
        <v>155.83333333333334</v>
      </c>
      <c r="M217" s="169" t="s">
        <v>440</v>
      </c>
    </row>
    <row r="218" spans="1:13" s="167" customFormat="1" ht="12.75" customHeight="1">
      <c r="A218" s="182">
        <v>17</v>
      </c>
      <c r="B218" s="182">
        <v>3</v>
      </c>
      <c r="C218" s="182">
        <v>2024</v>
      </c>
      <c r="D218" s="162" t="s">
        <v>441</v>
      </c>
      <c r="E218" s="162"/>
      <c r="F218" s="182" t="s">
        <v>140</v>
      </c>
      <c r="G218" s="162" t="s">
        <v>442</v>
      </c>
      <c r="H218" s="163" t="s">
        <v>310</v>
      </c>
      <c r="I218" s="183" t="s">
        <v>113</v>
      </c>
      <c r="J218" s="184">
        <v>1301</v>
      </c>
      <c r="K218" s="183">
        <v>8</v>
      </c>
      <c r="L218" s="181">
        <f t="shared" si="6"/>
        <v>162.625</v>
      </c>
      <c r="M218" s="198" t="s">
        <v>424</v>
      </c>
    </row>
    <row r="219" spans="1:13" s="167" customFormat="1" ht="12.75" customHeight="1">
      <c r="A219" s="182">
        <v>17</v>
      </c>
      <c r="B219" s="182">
        <v>3</v>
      </c>
      <c r="C219" s="182">
        <v>2024</v>
      </c>
      <c r="D219" s="162" t="s">
        <v>441</v>
      </c>
      <c r="E219" s="162"/>
      <c r="F219" s="182" t="s">
        <v>140</v>
      </c>
      <c r="G219" s="162" t="s">
        <v>442</v>
      </c>
      <c r="H219" s="163" t="s">
        <v>360</v>
      </c>
      <c r="I219" s="183" t="s">
        <v>114</v>
      </c>
      <c r="J219" s="184">
        <v>1327</v>
      </c>
      <c r="K219" s="183">
        <v>8</v>
      </c>
      <c r="L219" s="181">
        <f t="shared" si="6"/>
        <v>165.875</v>
      </c>
      <c r="M219" s="196" t="s">
        <v>420</v>
      </c>
    </row>
    <row r="220" spans="1:13" s="167" customFormat="1" ht="12.75" customHeight="1">
      <c r="A220" s="182">
        <v>17</v>
      </c>
      <c r="B220" s="182">
        <v>3</v>
      </c>
      <c r="C220" s="182">
        <v>2024</v>
      </c>
      <c r="D220" s="162" t="s">
        <v>443</v>
      </c>
      <c r="E220" s="162"/>
      <c r="F220" s="182" t="s">
        <v>140</v>
      </c>
      <c r="G220" s="162" t="s">
        <v>313</v>
      </c>
      <c r="H220" s="163" t="s">
        <v>432</v>
      </c>
      <c r="I220" s="183" t="s">
        <v>115</v>
      </c>
      <c r="J220" s="184">
        <v>1300</v>
      </c>
      <c r="K220" s="183">
        <v>8</v>
      </c>
      <c r="L220" s="181">
        <f t="shared" si="6"/>
        <v>162.5</v>
      </c>
      <c r="M220" s="198" t="s">
        <v>424</v>
      </c>
    </row>
    <row r="221" spans="1:13" s="167" customFormat="1" ht="12.75" customHeight="1">
      <c r="A221" s="182">
        <v>17</v>
      </c>
      <c r="B221" s="182">
        <v>3</v>
      </c>
      <c r="C221" s="182">
        <v>2024</v>
      </c>
      <c r="D221" s="162" t="s">
        <v>443</v>
      </c>
      <c r="E221" s="162"/>
      <c r="F221" s="182" t="s">
        <v>140</v>
      </c>
      <c r="G221" s="162" t="s">
        <v>313</v>
      </c>
      <c r="H221" s="163" t="s">
        <v>327</v>
      </c>
      <c r="I221" s="183" t="s">
        <v>329</v>
      </c>
      <c r="J221" s="184">
        <v>1336</v>
      </c>
      <c r="K221" s="183">
        <v>8</v>
      </c>
      <c r="L221" s="181">
        <f t="shared" si="6"/>
        <v>167</v>
      </c>
      <c r="M221" s="169" t="s">
        <v>444</v>
      </c>
    </row>
    <row r="222" spans="1:13" s="167" customFormat="1" ht="12.75" customHeight="1">
      <c r="A222" s="182">
        <v>17</v>
      </c>
      <c r="B222" s="182">
        <v>3</v>
      </c>
      <c r="C222" s="182">
        <v>2024</v>
      </c>
      <c r="D222" s="162" t="s">
        <v>443</v>
      </c>
      <c r="E222" s="162"/>
      <c r="F222" s="182" t="s">
        <v>140</v>
      </c>
      <c r="G222" s="162" t="s">
        <v>313</v>
      </c>
      <c r="H222" s="163" t="s">
        <v>397</v>
      </c>
      <c r="I222" s="183" t="s">
        <v>321</v>
      </c>
      <c r="J222" s="184">
        <v>1325</v>
      </c>
      <c r="K222" s="183">
        <v>8</v>
      </c>
      <c r="L222" s="181">
        <f t="shared" si="6"/>
        <v>165.625</v>
      </c>
      <c r="M222" s="169" t="s">
        <v>422</v>
      </c>
    </row>
    <row r="223" spans="1:13" s="167" customFormat="1" ht="12.75" customHeight="1">
      <c r="A223" s="182">
        <v>17</v>
      </c>
      <c r="B223" s="182">
        <v>3</v>
      </c>
      <c r="C223" s="182">
        <v>2024</v>
      </c>
      <c r="D223" s="162" t="s">
        <v>445</v>
      </c>
      <c r="E223" s="162"/>
      <c r="F223" s="182" t="s">
        <v>417</v>
      </c>
      <c r="G223" s="162" t="s">
        <v>303</v>
      </c>
      <c r="H223" s="163" t="s">
        <v>381</v>
      </c>
      <c r="I223" s="183" t="s">
        <v>343</v>
      </c>
      <c r="J223" s="184">
        <v>1587</v>
      </c>
      <c r="K223" s="183">
        <v>8</v>
      </c>
      <c r="L223" s="178">
        <f t="shared" si="6"/>
        <v>198.375</v>
      </c>
      <c r="M223" s="198" t="s">
        <v>418</v>
      </c>
    </row>
    <row r="224" spans="1:13" s="167" customFormat="1" ht="12.75" customHeight="1">
      <c r="A224" s="182">
        <v>17</v>
      </c>
      <c r="B224" s="182">
        <v>3</v>
      </c>
      <c r="C224" s="182">
        <v>2024</v>
      </c>
      <c r="D224" s="162" t="s">
        <v>445</v>
      </c>
      <c r="E224" s="162"/>
      <c r="F224" s="182" t="s">
        <v>417</v>
      </c>
      <c r="G224" s="162" t="s">
        <v>303</v>
      </c>
      <c r="H224" s="163" t="s">
        <v>318</v>
      </c>
      <c r="I224" s="183" t="s">
        <v>345</v>
      </c>
      <c r="J224" s="184">
        <v>1548</v>
      </c>
      <c r="K224" s="183">
        <v>8</v>
      </c>
      <c r="L224" s="178">
        <f t="shared" si="6"/>
        <v>193.5</v>
      </c>
      <c r="M224" s="196" t="s">
        <v>420</v>
      </c>
    </row>
    <row r="225" spans="1:13" s="167" customFormat="1" ht="12.75" customHeight="1">
      <c r="A225" s="182">
        <v>17</v>
      </c>
      <c r="B225" s="182">
        <v>3</v>
      </c>
      <c r="C225" s="182">
        <v>2024</v>
      </c>
      <c r="D225" s="162" t="s">
        <v>445</v>
      </c>
      <c r="E225" s="162"/>
      <c r="F225" s="182" t="s">
        <v>417</v>
      </c>
      <c r="G225" s="162" t="s">
        <v>303</v>
      </c>
      <c r="H225" s="163" t="s">
        <v>304</v>
      </c>
      <c r="I225" s="183" t="s">
        <v>347</v>
      </c>
      <c r="J225" s="184">
        <v>1528</v>
      </c>
      <c r="K225" s="183">
        <v>8</v>
      </c>
      <c r="L225" s="178">
        <f t="shared" si="6"/>
        <v>191</v>
      </c>
      <c r="M225" s="169" t="s">
        <v>428</v>
      </c>
    </row>
    <row r="226" spans="1:13" s="167" customFormat="1" ht="12.75" customHeight="1">
      <c r="A226" s="182">
        <v>17</v>
      </c>
      <c r="B226" s="182">
        <v>3</v>
      </c>
      <c r="C226" s="182">
        <v>2024</v>
      </c>
      <c r="D226" s="162" t="s">
        <v>445</v>
      </c>
      <c r="E226" s="162"/>
      <c r="F226" s="182" t="s">
        <v>417</v>
      </c>
      <c r="G226" s="162" t="s">
        <v>303</v>
      </c>
      <c r="H226" s="163" t="s">
        <v>328</v>
      </c>
      <c r="I226" s="183" t="s">
        <v>426</v>
      </c>
      <c r="J226" s="184">
        <v>1444</v>
      </c>
      <c r="K226" s="183">
        <v>8</v>
      </c>
      <c r="L226" s="181">
        <f t="shared" si="6"/>
        <v>180.5</v>
      </c>
      <c r="M226" s="169" t="s">
        <v>422</v>
      </c>
    </row>
    <row r="227" spans="1:13" s="167" customFormat="1" ht="12.75" customHeight="1">
      <c r="A227" s="182">
        <v>17</v>
      </c>
      <c r="B227" s="182">
        <v>3</v>
      </c>
      <c r="C227" s="182">
        <v>2024</v>
      </c>
      <c r="D227" s="162" t="s">
        <v>445</v>
      </c>
      <c r="E227" s="162"/>
      <c r="F227" s="182" t="s">
        <v>417</v>
      </c>
      <c r="G227" s="162" t="s">
        <v>303</v>
      </c>
      <c r="H227" s="163" t="s">
        <v>336</v>
      </c>
      <c r="I227" s="183" t="s">
        <v>427</v>
      </c>
      <c r="J227" s="184">
        <v>1399</v>
      </c>
      <c r="K227" s="183">
        <v>8</v>
      </c>
      <c r="L227" s="181">
        <f t="shared" si="6"/>
        <v>174.875</v>
      </c>
      <c r="M227" s="198" t="s">
        <v>424</v>
      </c>
    </row>
    <row r="228" spans="1:13" s="167" customFormat="1" ht="12.75" customHeight="1">
      <c r="A228" s="182">
        <v>17</v>
      </c>
      <c r="B228" s="182">
        <v>3</v>
      </c>
      <c r="C228" s="182">
        <v>2024</v>
      </c>
      <c r="D228" s="162" t="s">
        <v>445</v>
      </c>
      <c r="E228" s="162"/>
      <c r="F228" s="182" t="s">
        <v>417</v>
      </c>
      <c r="G228" s="162" t="s">
        <v>303</v>
      </c>
      <c r="H228" s="163" t="s">
        <v>354</v>
      </c>
      <c r="I228" s="183" t="s">
        <v>430</v>
      </c>
      <c r="J228" s="184">
        <v>1304</v>
      </c>
      <c r="K228" s="183">
        <v>8</v>
      </c>
      <c r="L228" s="181">
        <f t="shared" si="6"/>
        <v>163</v>
      </c>
      <c r="M228" s="196" t="s">
        <v>420</v>
      </c>
    </row>
    <row r="229" spans="1:13" s="167" customFormat="1" ht="12.75" customHeight="1">
      <c r="A229" s="182">
        <v>17</v>
      </c>
      <c r="B229" s="182">
        <v>3</v>
      </c>
      <c r="C229" s="182">
        <v>2024</v>
      </c>
      <c r="D229" s="162" t="s">
        <v>445</v>
      </c>
      <c r="E229" s="162"/>
      <c r="F229" s="182" t="s">
        <v>417</v>
      </c>
      <c r="G229" s="162" t="s">
        <v>303</v>
      </c>
      <c r="H229" s="163" t="s">
        <v>323</v>
      </c>
      <c r="I229" s="183" t="s">
        <v>146</v>
      </c>
      <c r="J229" s="184">
        <v>1122</v>
      </c>
      <c r="K229" s="183">
        <v>8</v>
      </c>
      <c r="L229" s="181">
        <f t="shared" si="6"/>
        <v>140.25</v>
      </c>
      <c r="M229" s="169" t="s">
        <v>446</v>
      </c>
    </row>
    <row r="230" spans="1:13" s="167" customFormat="1" ht="12.75" customHeight="1">
      <c r="A230" s="182">
        <v>24</v>
      </c>
      <c r="B230" s="182">
        <v>3</v>
      </c>
      <c r="C230" s="182">
        <v>2024</v>
      </c>
      <c r="D230" s="162" t="s">
        <v>447</v>
      </c>
      <c r="E230" s="162"/>
      <c r="F230" s="182" t="s">
        <v>448</v>
      </c>
      <c r="G230" s="162" t="s">
        <v>303</v>
      </c>
      <c r="H230" s="163" t="s">
        <v>327</v>
      </c>
      <c r="I230" s="183" t="s">
        <v>113</v>
      </c>
      <c r="J230" s="184">
        <v>1448</v>
      </c>
      <c r="K230" s="183">
        <v>8</v>
      </c>
      <c r="L230" s="181">
        <f t="shared" si="6"/>
        <v>181</v>
      </c>
      <c r="M230" s="198" t="s">
        <v>449</v>
      </c>
    </row>
    <row r="231" spans="1:13" s="167" customFormat="1" ht="12.75" customHeight="1">
      <c r="A231" s="182">
        <v>24</v>
      </c>
      <c r="B231" s="182">
        <v>3</v>
      </c>
      <c r="C231" s="182">
        <v>2024</v>
      </c>
      <c r="D231" s="162" t="s">
        <v>447</v>
      </c>
      <c r="E231" s="162"/>
      <c r="F231" s="182" t="s">
        <v>448</v>
      </c>
      <c r="G231" s="162" t="s">
        <v>303</v>
      </c>
      <c r="H231" s="163" t="s">
        <v>324</v>
      </c>
      <c r="I231" s="183" t="s">
        <v>113</v>
      </c>
      <c r="J231" s="184">
        <v>1507</v>
      </c>
      <c r="K231" s="183">
        <v>8</v>
      </c>
      <c r="L231" s="181">
        <f t="shared" si="6"/>
        <v>188.375</v>
      </c>
      <c r="M231" s="198" t="s">
        <v>449</v>
      </c>
    </row>
    <row r="232" spans="1:13" s="167" customFormat="1" ht="12.75" customHeight="1">
      <c r="A232" s="182">
        <v>24</v>
      </c>
      <c r="B232" s="182">
        <v>3</v>
      </c>
      <c r="C232" s="182">
        <v>2024</v>
      </c>
      <c r="D232" s="162" t="s">
        <v>447</v>
      </c>
      <c r="E232" s="162"/>
      <c r="F232" s="182" t="s">
        <v>448</v>
      </c>
      <c r="G232" s="162" t="s">
        <v>303</v>
      </c>
      <c r="H232" s="163" t="s">
        <v>331</v>
      </c>
      <c r="I232" s="183" t="s">
        <v>114</v>
      </c>
      <c r="J232" s="184">
        <v>1479</v>
      </c>
      <c r="K232" s="183">
        <v>8</v>
      </c>
      <c r="L232" s="181">
        <f t="shared" si="6"/>
        <v>184.875</v>
      </c>
      <c r="M232" s="169" t="s">
        <v>450</v>
      </c>
    </row>
    <row r="233" spans="1:13" s="167" customFormat="1" ht="12.75" customHeight="1">
      <c r="A233" s="182">
        <v>24</v>
      </c>
      <c r="B233" s="182">
        <v>3</v>
      </c>
      <c r="C233" s="182">
        <v>2024</v>
      </c>
      <c r="D233" s="162" t="s">
        <v>447</v>
      </c>
      <c r="E233" s="162"/>
      <c r="F233" s="182" t="s">
        <v>448</v>
      </c>
      <c r="G233" s="162" t="s">
        <v>303</v>
      </c>
      <c r="H233" s="163" t="s">
        <v>336</v>
      </c>
      <c r="I233" s="183" t="s">
        <v>114</v>
      </c>
      <c r="J233" s="184">
        <v>1410</v>
      </c>
      <c r="K233" s="183">
        <v>8</v>
      </c>
      <c r="L233" s="181">
        <f t="shared" si="6"/>
        <v>176.25</v>
      </c>
      <c r="M233" s="169" t="s">
        <v>451</v>
      </c>
    </row>
    <row r="234" spans="1:13" s="167" customFormat="1" ht="12.75" customHeight="1">
      <c r="A234" s="182">
        <v>24</v>
      </c>
      <c r="B234" s="182">
        <v>3</v>
      </c>
      <c r="C234" s="182">
        <v>2024</v>
      </c>
      <c r="D234" s="162" t="s">
        <v>447</v>
      </c>
      <c r="E234" s="162"/>
      <c r="F234" s="182" t="s">
        <v>448</v>
      </c>
      <c r="G234" s="162" t="s">
        <v>303</v>
      </c>
      <c r="H234" s="163" t="s">
        <v>316</v>
      </c>
      <c r="I234" s="183" t="s">
        <v>115</v>
      </c>
      <c r="J234" s="184">
        <v>1385</v>
      </c>
      <c r="K234" s="183">
        <v>8</v>
      </c>
      <c r="L234" s="181">
        <f t="shared" si="6"/>
        <v>173.125</v>
      </c>
      <c r="M234" s="169" t="s">
        <v>452</v>
      </c>
    </row>
    <row r="235" spans="1:13" s="167" customFormat="1" ht="12.75" customHeight="1">
      <c r="A235" s="182">
        <v>24</v>
      </c>
      <c r="B235" s="182">
        <v>3</v>
      </c>
      <c r="C235" s="182">
        <v>2024</v>
      </c>
      <c r="D235" s="162" t="s">
        <v>447</v>
      </c>
      <c r="E235" s="162"/>
      <c r="F235" s="182" t="s">
        <v>448</v>
      </c>
      <c r="G235" s="162" t="s">
        <v>303</v>
      </c>
      <c r="H235" s="163" t="s">
        <v>360</v>
      </c>
      <c r="I235" s="183" t="s">
        <v>115</v>
      </c>
      <c r="J235" s="184">
        <v>1460</v>
      </c>
      <c r="K235" s="183">
        <v>8</v>
      </c>
      <c r="L235" s="181">
        <f aca="true" t="shared" si="7" ref="L235:L266">J235/K235</f>
        <v>182.5</v>
      </c>
      <c r="M235" s="169" t="s">
        <v>452</v>
      </c>
    </row>
    <row r="236" spans="1:13" s="167" customFormat="1" ht="12.75" customHeight="1">
      <c r="A236" s="182">
        <v>24</v>
      </c>
      <c r="B236" s="182">
        <v>3</v>
      </c>
      <c r="C236" s="182">
        <v>2024</v>
      </c>
      <c r="D236" s="162" t="s">
        <v>447</v>
      </c>
      <c r="E236" s="162"/>
      <c r="F236" s="182" t="s">
        <v>448</v>
      </c>
      <c r="G236" s="162" t="s">
        <v>303</v>
      </c>
      <c r="H236" s="163" t="s">
        <v>306</v>
      </c>
      <c r="I236" s="183" t="s">
        <v>329</v>
      </c>
      <c r="J236" s="184">
        <v>1251</v>
      </c>
      <c r="K236" s="183">
        <v>8</v>
      </c>
      <c r="L236" s="181">
        <f t="shared" si="7"/>
        <v>156.375</v>
      </c>
      <c r="M236" s="169" t="s">
        <v>453</v>
      </c>
    </row>
    <row r="237" spans="1:13" s="167" customFormat="1" ht="12.75" customHeight="1">
      <c r="A237" s="182">
        <v>24</v>
      </c>
      <c r="B237" s="182">
        <v>3</v>
      </c>
      <c r="C237" s="182">
        <v>2024</v>
      </c>
      <c r="D237" s="162" t="s">
        <v>447</v>
      </c>
      <c r="E237" s="162"/>
      <c r="F237" s="182" t="s">
        <v>448</v>
      </c>
      <c r="G237" s="162" t="s">
        <v>303</v>
      </c>
      <c r="H237" s="185" t="s">
        <v>342</v>
      </c>
      <c r="I237" s="183" t="s">
        <v>321</v>
      </c>
      <c r="J237" s="184">
        <v>1226</v>
      </c>
      <c r="K237" s="183">
        <v>8</v>
      </c>
      <c r="L237" s="181">
        <f t="shared" si="7"/>
        <v>153.25</v>
      </c>
      <c r="M237" s="169" t="s">
        <v>454</v>
      </c>
    </row>
    <row r="238" spans="1:13" s="167" customFormat="1" ht="12.75" customHeight="1">
      <c r="A238" s="182">
        <v>24</v>
      </c>
      <c r="B238" s="182">
        <v>3</v>
      </c>
      <c r="C238" s="182">
        <v>2024</v>
      </c>
      <c r="D238" s="162" t="s">
        <v>447</v>
      </c>
      <c r="E238" s="162"/>
      <c r="F238" s="182" t="s">
        <v>448</v>
      </c>
      <c r="G238" s="162" t="s">
        <v>303</v>
      </c>
      <c r="H238" s="163" t="s">
        <v>370</v>
      </c>
      <c r="I238" s="183" t="s">
        <v>321</v>
      </c>
      <c r="J238" s="184">
        <v>1345</v>
      </c>
      <c r="K238" s="183">
        <v>8</v>
      </c>
      <c r="L238" s="181">
        <f t="shared" si="7"/>
        <v>168.125</v>
      </c>
      <c r="M238" s="169" t="s">
        <v>454</v>
      </c>
    </row>
    <row r="239" spans="1:13" s="167" customFormat="1" ht="12.75" customHeight="1">
      <c r="A239" s="182">
        <v>24</v>
      </c>
      <c r="B239" s="182">
        <v>3</v>
      </c>
      <c r="C239" s="182">
        <v>2024</v>
      </c>
      <c r="D239" s="162" t="s">
        <v>447</v>
      </c>
      <c r="E239" s="162"/>
      <c r="F239" s="182" t="s">
        <v>448</v>
      </c>
      <c r="G239" s="162" t="s">
        <v>303</v>
      </c>
      <c r="H239" s="163" t="s">
        <v>355</v>
      </c>
      <c r="I239" s="183" t="s">
        <v>343</v>
      </c>
      <c r="J239" s="184">
        <v>1378</v>
      </c>
      <c r="K239" s="183">
        <v>8</v>
      </c>
      <c r="L239" s="181">
        <f t="shared" si="7"/>
        <v>172.25</v>
      </c>
      <c r="M239" s="169" t="s">
        <v>455</v>
      </c>
    </row>
    <row r="240" spans="1:13" s="167" customFormat="1" ht="12.75" customHeight="1">
      <c r="A240" s="182">
        <v>24</v>
      </c>
      <c r="B240" s="182">
        <v>3</v>
      </c>
      <c r="C240" s="182">
        <v>2024</v>
      </c>
      <c r="D240" s="162" t="s">
        <v>447</v>
      </c>
      <c r="E240" s="162"/>
      <c r="F240" s="182" t="s">
        <v>448</v>
      </c>
      <c r="G240" s="162" t="s">
        <v>303</v>
      </c>
      <c r="H240" s="163" t="s">
        <v>406</v>
      </c>
      <c r="I240" s="183" t="s">
        <v>343</v>
      </c>
      <c r="J240" s="184">
        <v>1152</v>
      </c>
      <c r="K240" s="183">
        <v>8</v>
      </c>
      <c r="L240" s="181">
        <f t="shared" si="7"/>
        <v>144</v>
      </c>
      <c r="M240" s="169" t="s">
        <v>455</v>
      </c>
    </row>
    <row r="241" spans="1:13" s="167" customFormat="1" ht="12.75" customHeight="1">
      <c r="A241" s="182">
        <v>24</v>
      </c>
      <c r="B241" s="182">
        <v>3</v>
      </c>
      <c r="C241" s="182">
        <v>2024</v>
      </c>
      <c r="D241" s="162" t="s">
        <v>447</v>
      </c>
      <c r="E241" s="162"/>
      <c r="F241" s="182" t="s">
        <v>448</v>
      </c>
      <c r="G241" s="162" t="s">
        <v>303</v>
      </c>
      <c r="H241" s="185" t="s">
        <v>354</v>
      </c>
      <c r="I241" s="183" t="s">
        <v>345</v>
      </c>
      <c r="J241" s="184">
        <v>1185</v>
      </c>
      <c r="K241" s="183">
        <v>8</v>
      </c>
      <c r="L241" s="181">
        <f t="shared" si="7"/>
        <v>148.125</v>
      </c>
      <c r="M241" s="169" t="s">
        <v>456</v>
      </c>
    </row>
    <row r="242" spans="1:13" s="167" customFormat="1" ht="12.75" customHeight="1">
      <c r="A242" s="182">
        <v>24</v>
      </c>
      <c r="B242" s="182">
        <v>3</v>
      </c>
      <c r="C242" s="182">
        <v>2024</v>
      </c>
      <c r="D242" s="162" t="s">
        <v>447</v>
      </c>
      <c r="E242" s="162"/>
      <c r="F242" s="182" t="s">
        <v>448</v>
      </c>
      <c r="G242" s="162" t="s">
        <v>303</v>
      </c>
      <c r="H242" s="163" t="s">
        <v>388</v>
      </c>
      <c r="I242" s="183" t="s">
        <v>345</v>
      </c>
      <c r="J242" s="184">
        <v>1275</v>
      </c>
      <c r="K242" s="183">
        <v>8</v>
      </c>
      <c r="L242" s="181">
        <f t="shared" si="7"/>
        <v>159.375</v>
      </c>
      <c r="M242" s="169" t="s">
        <v>456</v>
      </c>
    </row>
    <row r="243" spans="1:13" s="167" customFormat="1" ht="12.75" customHeight="1">
      <c r="A243" s="182">
        <v>24</v>
      </c>
      <c r="B243" s="182">
        <v>3</v>
      </c>
      <c r="C243" s="182">
        <v>2024</v>
      </c>
      <c r="D243" s="162" t="s">
        <v>447</v>
      </c>
      <c r="E243" s="162"/>
      <c r="F243" s="182" t="s">
        <v>448</v>
      </c>
      <c r="G243" s="162" t="s">
        <v>303</v>
      </c>
      <c r="H243" s="163" t="s">
        <v>387</v>
      </c>
      <c r="I243" s="183" t="s">
        <v>347</v>
      </c>
      <c r="J243" s="184">
        <v>1250</v>
      </c>
      <c r="K243" s="183">
        <v>8</v>
      </c>
      <c r="L243" s="181">
        <f t="shared" si="7"/>
        <v>156.25</v>
      </c>
      <c r="M243" s="169" t="s">
        <v>457</v>
      </c>
    </row>
    <row r="244" spans="1:13" s="167" customFormat="1" ht="12.75" customHeight="1">
      <c r="A244" s="182">
        <v>24</v>
      </c>
      <c r="B244" s="182">
        <v>3</v>
      </c>
      <c r="C244" s="182">
        <v>2024</v>
      </c>
      <c r="D244" s="162" t="s">
        <v>447</v>
      </c>
      <c r="E244" s="162"/>
      <c r="F244" s="182" t="s">
        <v>448</v>
      </c>
      <c r="G244" s="162" t="s">
        <v>303</v>
      </c>
      <c r="H244" s="163" t="s">
        <v>315</v>
      </c>
      <c r="I244" s="183" t="s">
        <v>347</v>
      </c>
      <c r="J244" s="184">
        <v>1260</v>
      </c>
      <c r="K244" s="183">
        <v>8</v>
      </c>
      <c r="L244" s="181">
        <f t="shared" si="7"/>
        <v>157.5</v>
      </c>
      <c r="M244" s="169" t="s">
        <v>457</v>
      </c>
    </row>
    <row r="245" spans="1:13" s="167" customFormat="1" ht="12.75" customHeight="1">
      <c r="A245" s="182">
        <v>24</v>
      </c>
      <c r="B245" s="182">
        <v>3</v>
      </c>
      <c r="C245" s="182">
        <v>2024</v>
      </c>
      <c r="D245" s="162" t="s">
        <v>447</v>
      </c>
      <c r="E245" s="162"/>
      <c r="F245" s="182" t="s">
        <v>448</v>
      </c>
      <c r="G245" s="162" t="s">
        <v>303</v>
      </c>
      <c r="H245" s="163" t="s">
        <v>323</v>
      </c>
      <c r="I245" s="199" t="s">
        <v>426</v>
      </c>
      <c r="J245" s="184">
        <v>1100</v>
      </c>
      <c r="K245" s="183">
        <v>8</v>
      </c>
      <c r="L245" s="181">
        <f t="shared" si="7"/>
        <v>137.5</v>
      </c>
      <c r="M245" s="169" t="s">
        <v>458</v>
      </c>
    </row>
    <row r="246" spans="1:13" s="167" customFormat="1" ht="12.75" customHeight="1">
      <c r="A246" s="182">
        <v>24</v>
      </c>
      <c r="B246" s="182">
        <v>3</v>
      </c>
      <c r="C246" s="182">
        <v>2024</v>
      </c>
      <c r="D246" s="162" t="s">
        <v>447</v>
      </c>
      <c r="E246" s="162"/>
      <c r="F246" s="182" t="s">
        <v>448</v>
      </c>
      <c r="G246" s="162" t="s">
        <v>303</v>
      </c>
      <c r="H246" s="163" t="s">
        <v>320</v>
      </c>
      <c r="I246" s="199" t="s">
        <v>426</v>
      </c>
      <c r="J246" s="184">
        <v>1222</v>
      </c>
      <c r="K246" s="183">
        <v>8</v>
      </c>
      <c r="L246" s="181">
        <f t="shared" si="7"/>
        <v>152.75</v>
      </c>
      <c r="M246" s="169" t="s">
        <v>458</v>
      </c>
    </row>
    <row r="247" spans="1:13" s="167" customFormat="1" ht="12.75" customHeight="1">
      <c r="A247" s="182">
        <v>31</v>
      </c>
      <c r="B247" s="182">
        <v>3</v>
      </c>
      <c r="C247" s="182">
        <v>2024</v>
      </c>
      <c r="D247" s="162" t="s">
        <v>459</v>
      </c>
      <c r="E247" s="162"/>
      <c r="F247" s="182" t="s">
        <v>127</v>
      </c>
      <c r="G247" s="162" t="s">
        <v>460</v>
      </c>
      <c r="H247" s="185" t="s">
        <v>318</v>
      </c>
      <c r="I247" s="183" t="s">
        <v>113</v>
      </c>
      <c r="J247" s="184">
        <v>1917</v>
      </c>
      <c r="K247" s="183">
        <v>11</v>
      </c>
      <c r="L247" s="181">
        <f t="shared" si="7"/>
        <v>174.27272727272728</v>
      </c>
      <c r="M247" s="169" t="s">
        <v>340</v>
      </c>
    </row>
    <row r="248" spans="1:13" s="167" customFormat="1" ht="12.75" customHeight="1">
      <c r="A248" s="182">
        <v>31</v>
      </c>
      <c r="B248" s="182">
        <v>3</v>
      </c>
      <c r="C248" s="182">
        <v>2024</v>
      </c>
      <c r="D248" s="162" t="s">
        <v>459</v>
      </c>
      <c r="E248" s="162"/>
      <c r="F248" s="182" t="s">
        <v>127</v>
      </c>
      <c r="G248" s="162" t="s">
        <v>460</v>
      </c>
      <c r="H248" s="163" t="s">
        <v>328</v>
      </c>
      <c r="I248" s="183" t="s">
        <v>113</v>
      </c>
      <c r="J248" s="184">
        <v>1959</v>
      </c>
      <c r="K248" s="184">
        <v>11</v>
      </c>
      <c r="L248" s="181">
        <f t="shared" si="7"/>
        <v>178.0909090909091</v>
      </c>
      <c r="M248" s="169" t="s">
        <v>340</v>
      </c>
    </row>
    <row r="249" spans="1:13" s="167" customFormat="1" ht="12.75" customHeight="1">
      <c r="A249" s="182">
        <v>7</v>
      </c>
      <c r="B249" s="182">
        <v>4</v>
      </c>
      <c r="C249" s="182">
        <v>2024</v>
      </c>
      <c r="D249" s="162" t="s">
        <v>461</v>
      </c>
      <c r="E249" s="162"/>
      <c r="F249" s="182" t="s">
        <v>140</v>
      </c>
      <c r="G249" s="162" t="s">
        <v>313</v>
      </c>
      <c r="H249" s="185" t="s">
        <v>387</v>
      </c>
      <c r="I249" s="183" t="s">
        <v>113</v>
      </c>
      <c r="J249" s="184">
        <v>1278</v>
      </c>
      <c r="K249" s="183">
        <v>8</v>
      </c>
      <c r="L249" s="181">
        <f t="shared" si="7"/>
        <v>159.75</v>
      </c>
      <c r="M249" s="169" t="s">
        <v>422</v>
      </c>
    </row>
    <row r="250" spans="1:13" s="167" customFormat="1" ht="12.75" customHeight="1">
      <c r="A250" s="182">
        <v>7</v>
      </c>
      <c r="B250" s="182">
        <v>4</v>
      </c>
      <c r="C250" s="182">
        <v>2024</v>
      </c>
      <c r="D250" s="162" t="s">
        <v>461</v>
      </c>
      <c r="E250" s="162"/>
      <c r="F250" s="182" t="s">
        <v>140</v>
      </c>
      <c r="G250" s="162" t="s">
        <v>313</v>
      </c>
      <c r="H250" s="163" t="s">
        <v>386</v>
      </c>
      <c r="I250" s="183" t="s">
        <v>114</v>
      </c>
      <c r="J250" s="184">
        <v>1121</v>
      </c>
      <c r="K250" s="183">
        <v>8</v>
      </c>
      <c r="L250" s="181">
        <f t="shared" si="7"/>
        <v>140.125</v>
      </c>
      <c r="M250" s="169" t="s">
        <v>462</v>
      </c>
    </row>
    <row r="251" spans="1:13" s="167" customFormat="1" ht="12.75" customHeight="1">
      <c r="A251" s="182">
        <v>7</v>
      </c>
      <c r="B251" s="182">
        <v>4</v>
      </c>
      <c r="C251" s="182">
        <v>2024</v>
      </c>
      <c r="D251" s="162" t="s">
        <v>461</v>
      </c>
      <c r="E251" s="162"/>
      <c r="F251" s="182" t="s">
        <v>140</v>
      </c>
      <c r="G251" s="162" t="s">
        <v>313</v>
      </c>
      <c r="H251" s="163" t="s">
        <v>384</v>
      </c>
      <c r="I251" s="183" t="s">
        <v>115</v>
      </c>
      <c r="J251" s="184">
        <v>1120</v>
      </c>
      <c r="K251" s="183">
        <v>8</v>
      </c>
      <c r="L251" s="181">
        <f t="shared" si="7"/>
        <v>140</v>
      </c>
      <c r="M251" s="169" t="s">
        <v>463</v>
      </c>
    </row>
    <row r="252" spans="1:13" s="167" customFormat="1" ht="12.75" customHeight="1">
      <c r="A252" s="182">
        <v>7</v>
      </c>
      <c r="B252" s="182">
        <v>4</v>
      </c>
      <c r="C252" s="182">
        <v>2024</v>
      </c>
      <c r="D252" s="162" t="s">
        <v>461</v>
      </c>
      <c r="E252" s="162"/>
      <c r="F252" s="182" t="s">
        <v>140</v>
      </c>
      <c r="G252" s="162" t="s">
        <v>313</v>
      </c>
      <c r="H252" s="163" t="s">
        <v>464</v>
      </c>
      <c r="I252" s="183" t="s">
        <v>329</v>
      </c>
      <c r="J252" s="184">
        <v>963</v>
      </c>
      <c r="K252" s="183">
        <v>8</v>
      </c>
      <c r="L252" s="181">
        <f t="shared" si="7"/>
        <v>120.375</v>
      </c>
      <c r="M252" s="169" t="s">
        <v>376</v>
      </c>
    </row>
    <row r="253" spans="1:13" s="167" customFormat="1" ht="12.75" customHeight="1">
      <c r="A253" s="182">
        <v>7</v>
      </c>
      <c r="B253" s="182">
        <v>4</v>
      </c>
      <c r="C253" s="182">
        <v>2024</v>
      </c>
      <c r="D253" s="162" t="s">
        <v>461</v>
      </c>
      <c r="E253" s="162"/>
      <c r="F253" s="182" t="s">
        <v>140</v>
      </c>
      <c r="G253" s="162" t="s">
        <v>303</v>
      </c>
      <c r="H253" s="163" t="s">
        <v>316</v>
      </c>
      <c r="I253" s="183" t="s">
        <v>113</v>
      </c>
      <c r="J253" s="184">
        <v>1459</v>
      </c>
      <c r="K253" s="183">
        <v>8</v>
      </c>
      <c r="L253" s="181">
        <f t="shared" si="7"/>
        <v>182.375</v>
      </c>
      <c r="M253" s="198" t="s">
        <v>424</v>
      </c>
    </row>
    <row r="254" spans="1:13" s="167" customFormat="1" ht="12.75" customHeight="1">
      <c r="A254" s="182">
        <v>7</v>
      </c>
      <c r="B254" s="182">
        <v>4</v>
      </c>
      <c r="C254" s="182">
        <v>2024</v>
      </c>
      <c r="D254" s="162" t="s">
        <v>461</v>
      </c>
      <c r="E254" s="162"/>
      <c r="F254" s="182" t="s">
        <v>140</v>
      </c>
      <c r="G254" s="162" t="s">
        <v>303</v>
      </c>
      <c r="H254" s="163" t="s">
        <v>332</v>
      </c>
      <c r="I254" s="183" t="s">
        <v>114</v>
      </c>
      <c r="J254" s="184">
        <v>1457</v>
      </c>
      <c r="K254" s="183">
        <v>8</v>
      </c>
      <c r="L254" s="181">
        <f t="shared" si="7"/>
        <v>182.125</v>
      </c>
      <c r="M254" s="200" t="s">
        <v>419</v>
      </c>
    </row>
    <row r="255" spans="1:13" s="167" customFormat="1" ht="12.75" customHeight="1">
      <c r="A255" s="182">
        <v>7</v>
      </c>
      <c r="B255" s="182">
        <v>4</v>
      </c>
      <c r="C255" s="182">
        <v>2024</v>
      </c>
      <c r="D255" s="162" t="s">
        <v>461</v>
      </c>
      <c r="E255" s="162"/>
      <c r="F255" s="182" t="s">
        <v>140</v>
      </c>
      <c r="G255" s="162" t="s">
        <v>303</v>
      </c>
      <c r="H255" s="163" t="s">
        <v>324</v>
      </c>
      <c r="I255" s="183" t="s">
        <v>115</v>
      </c>
      <c r="J255" s="184">
        <v>1431</v>
      </c>
      <c r="K255" s="183">
        <v>8</v>
      </c>
      <c r="L255" s="181">
        <f t="shared" si="7"/>
        <v>178.875</v>
      </c>
      <c r="M255" s="196" t="s">
        <v>420</v>
      </c>
    </row>
    <row r="256" spans="1:13" s="167" customFormat="1" ht="12.75" customHeight="1">
      <c r="A256" s="182">
        <v>7</v>
      </c>
      <c r="B256" s="182">
        <v>4</v>
      </c>
      <c r="C256" s="182">
        <v>2024</v>
      </c>
      <c r="D256" s="162" t="s">
        <v>461</v>
      </c>
      <c r="E256" s="162"/>
      <c r="F256" s="182" t="s">
        <v>140</v>
      </c>
      <c r="G256" s="162" t="s">
        <v>303</v>
      </c>
      <c r="H256" s="163" t="s">
        <v>336</v>
      </c>
      <c r="I256" s="183" t="s">
        <v>329</v>
      </c>
      <c r="J256" s="184">
        <v>1346</v>
      </c>
      <c r="K256" s="183">
        <v>8</v>
      </c>
      <c r="L256" s="181">
        <f t="shared" si="7"/>
        <v>168.25</v>
      </c>
      <c r="M256" s="169" t="s">
        <v>446</v>
      </c>
    </row>
    <row r="257" spans="1:13" s="167" customFormat="1" ht="12.75" customHeight="1">
      <c r="A257" s="182">
        <v>7</v>
      </c>
      <c r="B257" s="182">
        <v>4</v>
      </c>
      <c r="C257" s="182">
        <v>2024</v>
      </c>
      <c r="D257" s="162" t="s">
        <v>461</v>
      </c>
      <c r="E257" s="162"/>
      <c r="F257" s="182" t="s">
        <v>140</v>
      </c>
      <c r="G257" s="162" t="s">
        <v>303</v>
      </c>
      <c r="H257" s="163" t="s">
        <v>354</v>
      </c>
      <c r="I257" s="183" t="s">
        <v>321</v>
      </c>
      <c r="J257" s="184">
        <v>1211</v>
      </c>
      <c r="K257" s="183">
        <v>8</v>
      </c>
      <c r="L257" s="181">
        <f t="shared" si="7"/>
        <v>151.375</v>
      </c>
      <c r="M257" s="169" t="s">
        <v>421</v>
      </c>
    </row>
    <row r="258" spans="1:13" s="167" customFormat="1" ht="12.75" customHeight="1">
      <c r="A258" s="182">
        <v>7</v>
      </c>
      <c r="B258" s="182">
        <v>4</v>
      </c>
      <c r="C258" s="182">
        <v>2024</v>
      </c>
      <c r="D258" s="162" t="s">
        <v>461</v>
      </c>
      <c r="E258" s="162"/>
      <c r="F258" s="182" t="s">
        <v>140</v>
      </c>
      <c r="G258" s="162" t="s">
        <v>303</v>
      </c>
      <c r="H258" s="163" t="s">
        <v>304</v>
      </c>
      <c r="I258" s="183" t="s">
        <v>343</v>
      </c>
      <c r="J258" s="184">
        <v>1616</v>
      </c>
      <c r="K258" s="183">
        <v>8</v>
      </c>
      <c r="L258" s="178">
        <f t="shared" si="7"/>
        <v>202</v>
      </c>
      <c r="M258" s="200" t="s">
        <v>419</v>
      </c>
    </row>
    <row r="259" spans="1:13" s="167" customFormat="1" ht="12.75" customHeight="1">
      <c r="A259" s="182">
        <v>7</v>
      </c>
      <c r="B259" s="182">
        <v>4</v>
      </c>
      <c r="C259" s="182">
        <v>2024</v>
      </c>
      <c r="D259" s="162" t="s">
        <v>461</v>
      </c>
      <c r="E259" s="162"/>
      <c r="F259" s="182" t="s">
        <v>140</v>
      </c>
      <c r="G259" s="162" t="s">
        <v>303</v>
      </c>
      <c r="H259" s="163" t="s">
        <v>331</v>
      </c>
      <c r="I259" s="183" t="s">
        <v>345</v>
      </c>
      <c r="J259" s="184">
        <v>1566</v>
      </c>
      <c r="K259" s="183">
        <v>8</v>
      </c>
      <c r="L259" s="181">
        <f t="shared" si="7"/>
        <v>195.75</v>
      </c>
      <c r="M259" s="169" t="s">
        <v>421</v>
      </c>
    </row>
    <row r="260" spans="1:13" s="167" customFormat="1" ht="12.75" customHeight="1">
      <c r="A260" s="182">
        <v>7</v>
      </c>
      <c r="B260" s="182">
        <v>4</v>
      </c>
      <c r="C260" s="182">
        <v>2024</v>
      </c>
      <c r="D260" s="162" t="s">
        <v>461</v>
      </c>
      <c r="E260" s="162"/>
      <c r="F260" s="182" t="s">
        <v>140</v>
      </c>
      <c r="G260" s="162" t="s">
        <v>303</v>
      </c>
      <c r="H260" s="163" t="s">
        <v>318</v>
      </c>
      <c r="I260" s="183" t="s">
        <v>347</v>
      </c>
      <c r="J260" s="184">
        <v>1507</v>
      </c>
      <c r="K260" s="183">
        <v>8</v>
      </c>
      <c r="L260" s="181">
        <f t="shared" si="7"/>
        <v>188.375</v>
      </c>
      <c r="M260" s="169" t="s">
        <v>465</v>
      </c>
    </row>
    <row r="261" spans="1:13" s="167" customFormat="1" ht="12.75" customHeight="1">
      <c r="A261" s="182">
        <v>7</v>
      </c>
      <c r="B261" s="182">
        <v>4</v>
      </c>
      <c r="C261" s="182">
        <v>2024</v>
      </c>
      <c r="D261" s="162" t="s">
        <v>461</v>
      </c>
      <c r="E261" s="162"/>
      <c r="F261" s="182" t="s">
        <v>140</v>
      </c>
      <c r="G261" s="162" t="s">
        <v>303</v>
      </c>
      <c r="H261" s="163" t="s">
        <v>360</v>
      </c>
      <c r="I261" s="183" t="s">
        <v>426</v>
      </c>
      <c r="J261" s="184">
        <v>1503</v>
      </c>
      <c r="K261" s="183">
        <v>8</v>
      </c>
      <c r="L261" s="181">
        <f t="shared" si="7"/>
        <v>187.875</v>
      </c>
      <c r="M261" s="169" t="s">
        <v>466</v>
      </c>
    </row>
    <row r="262" spans="1:13" s="167" customFormat="1" ht="12.75" customHeight="1">
      <c r="A262" s="182">
        <v>7</v>
      </c>
      <c r="B262" s="182">
        <v>4</v>
      </c>
      <c r="C262" s="182">
        <v>2024</v>
      </c>
      <c r="D262" s="162" t="s">
        <v>461</v>
      </c>
      <c r="E262" s="162"/>
      <c r="F262" s="182" t="s">
        <v>140</v>
      </c>
      <c r="G262" s="162" t="s">
        <v>303</v>
      </c>
      <c r="H262" s="163" t="s">
        <v>381</v>
      </c>
      <c r="I262" s="183" t="s">
        <v>427</v>
      </c>
      <c r="J262" s="184">
        <v>1481</v>
      </c>
      <c r="K262" s="183">
        <v>8</v>
      </c>
      <c r="L262" s="181">
        <f t="shared" si="7"/>
        <v>185.125</v>
      </c>
      <c r="M262" s="169" t="s">
        <v>307</v>
      </c>
    </row>
    <row r="263" spans="1:13" s="167" customFormat="1" ht="12.75" customHeight="1">
      <c r="A263" s="182">
        <v>7</v>
      </c>
      <c r="B263" s="182">
        <v>4</v>
      </c>
      <c r="C263" s="182">
        <v>2024</v>
      </c>
      <c r="D263" s="162" t="s">
        <v>461</v>
      </c>
      <c r="E263" s="162"/>
      <c r="F263" s="182" t="s">
        <v>140</v>
      </c>
      <c r="G263" s="162" t="s">
        <v>303</v>
      </c>
      <c r="H263" s="163" t="s">
        <v>327</v>
      </c>
      <c r="I263" s="183" t="s">
        <v>430</v>
      </c>
      <c r="J263" s="184">
        <v>1455</v>
      </c>
      <c r="K263" s="183">
        <v>8</v>
      </c>
      <c r="L263" s="181">
        <f t="shared" si="7"/>
        <v>181.875</v>
      </c>
      <c r="M263" s="169" t="s">
        <v>463</v>
      </c>
    </row>
    <row r="264" spans="1:13" s="167" customFormat="1" ht="12.75" customHeight="1">
      <c r="A264" s="182">
        <v>7</v>
      </c>
      <c r="B264" s="182">
        <v>4</v>
      </c>
      <c r="C264" s="182">
        <v>2024</v>
      </c>
      <c r="D264" s="162" t="s">
        <v>461</v>
      </c>
      <c r="E264" s="162"/>
      <c r="F264" s="182" t="s">
        <v>140</v>
      </c>
      <c r="G264" s="162" t="s">
        <v>303</v>
      </c>
      <c r="H264" s="163" t="s">
        <v>328</v>
      </c>
      <c r="I264" s="183" t="s">
        <v>146</v>
      </c>
      <c r="J264" s="184">
        <v>1399</v>
      </c>
      <c r="K264" s="183">
        <v>8</v>
      </c>
      <c r="L264" s="181">
        <f t="shared" si="7"/>
        <v>174.875</v>
      </c>
      <c r="M264" s="169" t="s">
        <v>467</v>
      </c>
    </row>
    <row r="265" spans="1:13" s="167" customFormat="1" ht="12.75" customHeight="1">
      <c r="A265" s="182">
        <v>7</v>
      </c>
      <c r="B265" s="182">
        <v>4</v>
      </c>
      <c r="C265" s="182">
        <v>2024</v>
      </c>
      <c r="D265" s="162" t="s">
        <v>461</v>
      </c>
      <c r="E265" s="162"/>
      <c r="F265" s="182" t="s">
        <v>140</v>
      </c>
      <c r="G265" s="162" t="s">
        <v>303</v>
      </c>
      <c r="H265" s="163" t="s">
        <v>319</v>
      </c>
      <c r="I265" s="183" t="s">
        <v>149</v>
      </c>
      <c r="J265" s="184">
        <v>1395</v>
      </c>
      <c r="K265" s="183">
        <v>8</v>
      </c>
      <c r="L265" s="181">
        <f t="shared" si="7"/>
        <v>174.375</v>
      </c>
      <c r="M265" s="169" t="s">
        <v>468</v>
      </c>
    </row>
    <row r="266" spans="1:13" s="167" customFormat="1" ht="12.75" customHeight="1">
      <c r="A266" s="182">
        <v>7</v>
      </c>
      <c r="B266" s="182">
        <v>4</v>
      </c>
      <c r="C266" s="182">
        <v>2024</v>
      </c>
      <c r="D266" s="162" t="s">
        <v>461</v>
      </c>
      <c r="E266" s="162"/>
      <c r="F266" s="182" t="s">
        <v>140</v>
      </c>
      <c r="G266" s="162" t="s">
        <v>303</v>
      </c>
      <c r="H266" s="163" t="s">
        <v>397</v>
      </c>
      <c r="I266" s="183" t="s">
        <v>434</v>
      </c>
      <c r="J266" s="184">
        <v>1311</v>
      </c>
      <c r="K266" s="183">
        <v>8</v>
      </c>
      <c r="L266" s="181">
        <f t="shared" si="7"/>
        <v>163.875</v>
      </c>
      <c r="M266" s="169" t="s">
        <v>469</v>
      </c>
    </row>
    <row r="267" spans="1:15" s="167" customFormat="1" ht="12.75" customHeight="1">
      <c r="A267" s="182">
        <v>13</v>
      </c>
      <c r="B267" s="182">
        <v>4</v>
      </c>
      <c r="C267" s="182">
        <v>2024</v>
      </c>
      <c r="D267" s="162" t="s">
        <v>470</v>
      </c>
      <c r="E267" s="162"/>
      <c r="F267" s="182" t="s">
        <v>126</v>
      </c>
      <c r="G267" s="162" t="s">
        <v>303</v>
      </c>
      <c r="H267" s="163" t="s">
        <v>304</v>
      </c>
      <c r="I267" s="183" t="s">
        <v>113</v>
      </c>
      <c r="J267" s="184">
        <v>3882</v>
      </c>
      <c r="K267" s="183">
        <f>12+6+1</f>
        <v>19</v>
      </c>
      <c r="L267" s="178">
        <f>J267/K267</f>
        <v>204.31578947368422</v>
      </c>
      <c r="M267" s="169" t="s">
        <v>338</v>
      </c>
      <c r="O267" s="201"/>
    </row>
    <row r="268" spans="1:15" s="167" customFormat="1" ht="12.75" customHeight="1">
      <c r="A268" s="182">
        <v>13</v>
      </c>
      <c r="B268" s="182">
        <v>4</v>
      </c>
      <c r="C268" s="182">
        <v>2024</v>
      </c>
      <c r="D268" s="162" t="s">
        <v>470</v>
      </c>
      <c r="E268" s="162"/>
      <c r="F268" s="182" t="s">
        <v>126</v>
      </c>
      <c r="G268" s="162" t="s">
        <v>303</v>
      </c>
      <c r="H268" s="163" t="s">
        <v>360</v>
      </c>
      <c r="I268" s="183" t="s">
        <v>113</v>
      </c>
      <c r="J268" s="184">
        <v>3930</v>
      </c>
      <c r="K268" s="183">
        <v>19</v>
      </c>
      <c r="L268" s="178">
        <f>J268/K268</f>
        <v>206.8421052631579</v>
      </c>
      <c r="M268" s="169" t="s">
        <v>338</v>
      </c>
      <c r="O268" s="201"/>
    </row>
    <row r="269" spans="1:15" s="167" customFormat="1" ht="12.75" customHeight="1">
      <c r="A269" s="182">
        <v>13</v>
      </c>
      <c r="B269" s="182">
        <v>4</v>
      </c>
      <c r="C269" s="182">
        <v>2024</v>
      </c>
      <c r="D269" s="162" t="s">
        <v>470</v>
      </c>
      <c r="E269" s="162"/>
      <c r="F269" s="182" t="s">
        <v>126</v>
      </c>
      <c r="G269" s="162" t="s">
        <v>303</v>
      </c>
      <c r="H269" s="163" t="s">
        <v>319</v>
      </c>
      <c r="I269" s="183" t="s">
        <v>114</v>
      </c>
      <c r="J269" s="184">
        <v>3482</v>
      </c>
      <c r="K269" s="183">
        <v>18</v>
      </c>
      <c r="L269" s="178">
        <f>J269/K269</f>
        <v>193.44444444444446</v>
      </c>
      <c r="M269" s="169" t="s">
        <v>392</v>
      </c>
      <c r="O269" s="201"/>
    </row>
    <row r="270" spans="1:15" s="167" customFormat="1" ht="12.75" customHeight="1">
      <c r="A270" s="182">
        <v>13</v>
      </c>
      <c r="B270" s="182">
        <v>4</v>
      </c>
      <c r="C270" s="182">
        <v>2024</v>
      </c>
      <c r="D270" s="162" t="s">
        <v>470</v>
      </c>
      <c r="E270" s="162"/>
      <c r="F270" s="182" t="s">
        <v>126</v>
      </c>
      <c r="G270" s="162" t="s">
        <v>303</v>
      </c>
      <c r="H270" s="163" t="s">
        <v>328</v>
      </c>
      <c r="I270" s="183" t="s">
        <v>114</v>
      </c>
      <c r="J270" s="184">
        <v>3246</v>
      </c>
      <c r="K270" s="183">
        <v>18</v>
      </c>
      <c r="L270" s="181">
        <f>J270/K270</f>
        <v>180.33333333333334</v>
      </c>
      <c r="M270" s="169" t="s">
        <v>392</v>
      </c>
      <c r="O270" s="201"/>
    </row>
    <row r="271" spans="1:13" s="167" customFormat="1" ht="12.75" customHeight="1">
      <c r="A271" s="182">
        <v>13</v>
      </c>
      <c r="B271" s="182">
        <v>4</v>
      </c>
      <c r="C271" s="182">
        <v>2024</v>
      </c>
      <c r="D271" s="162" t="s">
        <v>470</v>
      </c>
      <c r="E271" s="162"/>
      <c r="F271" s="182" t="s">
        <v>126</v>
      </c>
      <c r="G271" s="162" t="s">
        <v>303</v>
      </c>
      <c r="H271" s="163" t="s">
        <v>316</v>
      </c>
      <c r="I271" s="183" t="s">
        <v>115</v>
      </c>
      <c r="J271" s="184">
        <v>2072</v>
      </c>
      <c r="K271" s="183">
        <v>12</v>
      </c>
      <c r="L271" s="181">
        <f>J271/K271</f>
        <v>172.66666666666666</v>
      </c>
      <c r="M271" s="169" t="s">
        <v>471</v>
      </c>
    </row>
    <row r="272" spans="1:13" s="167" customFormat="1" ht="12.75" customHeight="1">
      <c r="A272" s="182">
        <v>21</v>
      </c>
      <c r="B272" s="182">
        <v>4</v>
      </c>
      <c r="C272" s="182">
        <v>2024</v>
      </c>
      <c r="D272" s="162" t="s">
        <v>472</v>
      </c>
      <c r="E272" s="162"/>
      <c r="F272" s="182" t="s">
        <v>136</v>
      </c>
      <c r="G272" s="162" t="s">
        <v>24</v>
      </c>
      <c r="H272" s="163" t="s">
        <v>360</v>
      </c>
      <c r="I272" s="183" t="s">
        <v>113</v>
      </c>
      <c r="J272" s="184">
        <v>1544</v>
      </c>
      <c r="K272" s="183">
        <v>8</v>
      </c>
      <c r="L272" s="181">
        <f>J272/K272</f>
        <v>193</v>
      </c>
      <c r="M272" s="169" t="s">
        <v>305</v>
      </c>
    </row>
    <row r="273" spans="1:13" s="167" customFormat="1" ht="12.75" customHeight="1">
      <c r="A273" s="182">
        <v>21</v>
      </c>
      <c r="B273" s="182">
        <v>4</v>
      </c>
      <c r="C273" s="182">
        <v>2024</v>
      </c>
      <c r="D273" s="162" t="s">
        <v>472</v>
      </c>
      <c r="E273" s="162"/>
      <c r="F273" s="182" t="s">
        <v>136</v>
      </c>
      <c r="G273" s="162" t="s">
        <v>24</v>
      </c>
      <c r="H273" s="163" t="s">
        <v>362</v>
      </c>
      <c r="I273" s="183" t="s">
        <v>113</v>
      </c>
      <c r="J273" s="184">
        <v>1401</v>
      </c>
      <c r="K273" s="183">
        <v>8</v>
      </c>
      <c r="L273" s="181">
        <f>J273/K273</f>
        <v>175.125</v>
      </c>
      <c r="M273" s="169" t="s">
        <v>305</v>
      </c>
    </row>
    <row r="274" spans="1:13" s="167" customFormat="1" ht="12.75" customHeight="1">
      <c r="A274" s="182">
        <v>21</v>
      </c>
      <c r="B274" s="182">
        <v>4</v>
      </c>
      <c r="C274" s="182">
        <v>2024</v>
      </c>
      <c r="D274" s="162" t="s">
        <v>472</v>
      </c>
      <c r="E274" s="162"/>
      <c r="F274" s="182" t="s">
        <v>136</v>
      </c>
      <c r="G274" s="162" t="s">
        <v>24</v>
      </c>
      <c r="H274" s="163" t="s">
        <v>306</v>
      </c>
      <c r="I274" s="183" t="s">
        <v>114</v>
      </c>
      <c r="J274" s="184">
        <v>1138</v>
      </c>
      <c r="K274" s="183">
        <v>8</v>
      </c>
      <c r="L274" s="181">
        <f>J274/K274</f>
        <v>142.25</v>
      </c>
      <c r="M274" s="169" t="s">
        <v>340</v>
      </c>
    </row>
    <row r="275" spans="1:13" s="167" customFormat="1" ht="12.75" customHeight="1">
      <c r="A275" s="182">
        <v>21</v>
      </c>
      <c r="B275" s="182">
        <v>4</v>
      </c>
      <c r="C275" s="182">
        <v>2024</v>
      </c>
      <c r="D275" s="162" t="s">
        <v>472</v>
      </c>
      <c r="E275" s="162"/>
      <c r="F275" s="182" t="s">
        <v>136</v>
      </c>
      <c r="G275" s="162" t="s">
        <v>24</v>
      </c>
      <c r="H275" s="163" t="s">
        <v>316</v>
      </c>
      <c r="I275" s="183" t="s">
        <v>114</v>
      </c>
      <c r="J275" s="184">
        <v>1234</v>
      </c>
      <c r="K275" s="183">
        <v>8</v>
      </c>
      <c r="L275" s="181">
        <f>J275/K275</f>
        <v>154.25</v>
      </c>
      <c r="M275" s="169" t="s">
        <v>340</v>
      </c>
    </row>
    <row r="276" spans="1:13" s="167" customFormat="1" ht="12.75" customHeight="1">
      <c r="A276" s="182">
        <v>21</v>
      </c>
      <c r="B276" s="182">
        <v>4</v>
      </c>
      <c r="C276" s="182">
        <v>2024</v>
      </c>
      <c r="D276" s="162" t="s">
        <v>472</v>
      </c>
      <c r="E276" s="162"/>
      <c r="F276" s="182" t="s">
        <v>136</v>
      </c>
      <c r="G276" s="162" t="s">
        <v>24</v>
      </c>
      <c r="H276" s="163" t="s">
        <v>327</v>
      </c>
      <c r="I276" s="183" t="s">
        <v>115</v>
      </c>
      <c r="J276" s="184">
        <v>1375</v>
      </c>
      <c r="K276" s="183">
        <v>8</v>
      </c>
      <c r="L276" s="181">
        <f>J276/K276</f>
        <v>171.875</v>
      </c>
      <c r="M276" s="169" t="s">
        <v>385</v>
      </c>
    </row>
    <row r="277" spans="1:13" s="167" customFormat="1" ht="12.75" customHeight="1">
      <c r="A277" s="182">
        <v>21</v>
      </c>
      <c r="B277" s="182">
        <v>4</v>
      </c>
      <c r="C277" s="182">
        <v>2024</v>
      </c>
      <c r="D277" s="162" t="s">
        <v>472</v>
      </c>
      <c r="E277" s="162"/>
      <c r="F277" s="182" t="s">
        <v>136</v>
      </c>
      <c r="G277" s="162" t="s">
        <v>24</v>
      </c>
      <c r="H277" s="163" t="s">
        <v>304</v>
      </c>
      <c r="I277" s="183" t="s">
        <v>115</v>
      </c>
      <c r="J277" s="184">
        <v>1401</v>
      </c>
      <c r="K277" s="183">
        <v>8</v>
      </c>
      <c r="L277" s="181">
        <f>J277/K277</f>
        <v>175.125</v>
      </c>
      <c r="M277" s="169" t="s">
        <v>385</v>
      </c>
    </row>
    <row r="278" spans="1:13" s="190" customFormat="1" ht="12.75" customHeight="1">
      <c r="A278" s="202">
        <v>2</v>
      </c>
      <c r="B278" s="202">
        <v>3</v>
      </c>
      <c r="C278" s="202">
        <v>2023</v>
      </c>
      <c r="D278" s="203" t="s">
        <v>473</v>
      </c>
      <c r="E278" s="203"/>
      <c r="F278" s="202" t="s">
        <v>350</v>
      </c>
      <c r="G278" s="203" t="s">
        <v>474</v>
      </c>
      <c r="H278" s="204"/>
      <c r="I278" s="205"/>
      <c r="J278" s="206"/>
      <c r="K278" s="205"/>
      <c r="L278" s="207"/>
      <c r="M278" s="208"/>
    </row>
    <row r="279" spans="1:13" s="190" customFormat="1" ht="12.75" customHeight="1">
      <c r="A279" s="202">
        <v>2</v>
      </c>
      <c r="B279" s="202">
        <v>3</v>
      </c>
      <c r="C279" s="202">
        <v>2023</v>
      </c>
      <c r="D279" s="203" t="s">
        <v>473</v>
      </c>
      <c r="E279" s="203"/>
      <c r="F279" s="202" t="s">
        <v>350</v>
      </c>
      <c r="G279" s="203" t="s">
        <v>474</v>
      </c>
      <c r="H279" s="209"/>
      <c r="I279" s="205"/>
      <c r="J279" s="206"/>
      <c r="K279" s="205"/>
      <c r="L279" s="207"/>
      <c r="M279" s="208"/>
    </row>
    <row r="280" spans="1:13" s="190" customFormat="1" ht="12.75" customHeight="1">
      <c r="A280" s="202">
        <v>2</v>
      </c>
      <c r="B280" s="202">
        <v>3</v>
      </c>
      <c r="C280" s="202">
        <v>2023</v>
      </c>
      <c r="D280" s="203" t="s">
        <v>473</v>
      </c>
      <c r="E280" s="203"/>
      <c r="F280" s="202" t="s">
        <v>350</v>
      </c>
      <c r="G280" s="203" t="s">
        <v>474</v>
      </c>
      <c r="H280" s="209"/>
      <c r="I280" s="205"/>
      <c r="J280" s="206"/>
      <c r="K280" s="205"/>
      <c r="L280" s="207"/>
      <c r="M280" s="208"/>
    </row>
    <row r="281" spans="1:13" s="190" customFormat="1" ht="12.75" customHeight="1">
      <c r="A281" s="202">
        <v>2</v>
      </c>
      <c r="B281" s="202">
        <v>3</v>
      </c>
      <c r="C281" s="202">
        <v>2023</v>
      </c>
      <c r="D281" s="203" t="s">
        <v>473</v>
      </c>
      <c r="E281" s="203"/>
      <c r="F281" s="202" t="s">
        <v>350</v>
      </c>
      <c r="G281" s="203" t="s">
        <v>474</v>
      </c>
      <c r="H281" s="204"/>
      <c r="I281" s="205"/>
      <c r="J281" s="206"/>
      <c r="K281" s="205"/>
      <c r="L281" s="207"/>
      <c r="M281" s="208"/>
    </row>
    <row r="282" spans="1:13" s="190" customFormat="1" ht="12.75" customHeight="1">
      <c r="A282" s="202">
        <v>2</v>
      </c>
      <c r="B282" s="202">
        <v>3</v>
      </c>
      <c r="C282" s="202">
        <v>2023</v>
      </c>
      <c r="D282" s="203" t="s">
        <v>473</v>
      </c>
      <c r="E282" s="203"/>
      <c r="F282" s="202" t="s">
        <v>350</v>
      </c>
      <c r="G282" s="203" t="s">
        <v>474</v>
      </c>
      <c r="H282" s="204"/>
      <c r="I282" s="205"/>
      <c r="J282" s="206"/>
      <c r="K282" s="205"/>
      <c r="L282" s="207"/>
      <c r="M282" s="208"/>
    </row>
    <row r="283" spans="1:13" s="190" customFormat="1" ht="12.75" customHeight="1">
      <c r="A283" s="202">
        <v>9</v>
      </c>
      <c r="B283" s="202">
        <v>3</v>
      </c>
      <c r="C283" s="202">
        <v>2023</v>
      </c>
      <c r="D283" s="203" t="s">
        <v>475</v>
      </c>
      <c r="E283" s="203"/>
      <c r="F283" s="202" t="s">
        <v>127</v>
      </c>
      <c r="G283" s="203" t="s">
        <v>476</v>
      </c>
      <c r="H283" s="204"/>
      <c r="I283" s="205"/>
      <c r="J283" s="206"/>
      <c r="K283" s="205"/>
      <c r="L283" s="207"/>
      <c r="M283" s="208"/>
    </row>
    <row r="284" spans="1:13" s="190" customFormat="1" ht="12.75" customHeight="1">
      <c r="A284" s="202">
        <v>9</v>
      </c>
      <c r="B284" s="202">
        <v>3</v>
      </c>
      <c r="C284" s="202">
        <v>2023</v>
      </c>
      <c r="D284" s="203" t="s">
        <v>475</v>
      </c>
      <c r="E284" s="203"/>
      <c r="F284" s="202" t="s">
        <v>127</v>
      </c>
      <c r="G284" s="203" t="s">
        <v>476</v>
      </c>
      <c r="H284" s="204"/>
      <c r="I284" s="205"/>
      <c r="J284" s="206"/>
      <c r="K284" s="205"/>
      <c r="L284" s="207"/>
      <c r="M284" s="208"/>
    </row>
    <row r="285" spans="1:13" s="190" customFormat="1" ht="12.75" customHeight="1">
      <c r="A285" s="202">
        <v>9</v>
      </c>
      <c r="B285" s="202">
        <v>3</v>
      </c>
      <c r="C285" s="202">
        <v>2023</v>
      </c>
      <c r="D285" s="203" t="s">
        <v>475</v>
      </c>
      <c r="E285" s="203"/>
      <c r="F285" s="202" t="s">
        <v>127</v>
      </c>
      <c r="G285" s="203" t="s">
        <v>476</v>
      </c>
      <c r="H285" s="204"/>
      <c r="I285" s="205"/>
      <c r="J285" s="206"/>
      <c r="K285" s="205"/>
      <c r="L285" s="207"/>
      <c r="M285" s="208"/>
    </row>
    <row r="286" spans="1:13" s="190" customFormat="1" ht="12.75" customHeight="1">
      <c r="A286" s="202">
        <v>15</v>
      </c>
      <c r="B286" s="202">
        <v>4</v>
      </c>
      <c r="C286" s="202">
        <v>2023</v>
      </c>
      <c r="D286" s="203" t="s">
        <v>477</v>
      </c>
      <c r="E286" s="203"/>
      <c r="F286" s="202" t="s">
        <v>140</v>
      </c>
      <c r="G286" s="203" t="s">
        <v>303</v>
      </c>
      <c r="H286" s="204"/>
      <c r="I286" s="205"/>
      <c r="J286" s="206"/>
      <c r="K286" s="205"/>
      <c r="L286" s="207"/>
      <c r="M286" s="208"/>
    </row>
    <row r="287" spans="1:13" s="190" customFormat="1" ht="12.75" customHeight="1">
      <c r="A287" s="202">
        <v>16</v>
      </c>
      <c r="B287" s="202">
        <v>4</v>
      </c>
      <c r="C287" s="202">
        <v>2023</v>
      </c>
      <c r="D287" s="203" t="s">
        <v>478</v>
      </c>
      <c r="E287" s="203"/>
      <c r="F287" s="202" t="s">
        <v>126</v>
      </c>
      <c r="G287" s="203" t="s">
        <v>303</v>
      </c>
      <c r="H287" s="204"/>
      <c r="I287" s="205"/>
      <c r="J287" s="206"/>
      <c r="K287" s="205"/>
      <c r="L287" s="207"/>
      <c r="M287" s="210"/>
    </row>
    <row r="288" spans="1:13" s="190" customFormat="1" ht="12.75" customHeight="1">
      <c r="A288" s="202">
        <v>16</v>
      </c>
      <c r="B288" s="202">
        <v>4</v>
      </c>
      <c r="C288" s="202">
        <v>2023</v>
      </c>
      <c r="D288" s="203" t="s">
        <v>478</v>
      </c>
      <c r="E288" s="203"/>
      <c r="F288" s="202" t="s">
        <v>126</v>
      </c>
      <c r="G288" s="203" t="s">
        <v>303</v>
      </c>
      <c r="H288" s="209"/>
      <c r="I288" s="205"/>
      <c r="J288" s="206"/>
      <c r="K288" s="205"/>
      <c r="L288" s="207"/>
      <c r="M288" s="210"/>
    </row>
    <row r="289" spans="1:13" s="190" customFormat="1" ht="12.75" customHeight="1">
      <c r="A289" s="202">
        <v>16</v>
      </c>
      <c r="B289" s="202">
        <v>4</v>
      </c>
      <c r="C289" s="202">
        <v>2023</v>
      </c>
      <c r="D289" s="203" t="s">
        <v>479</v>
      </c>
      <c r="E289" s="203"/>
      <c r="F289" s="202" t="s">
        <v>126</v>
      </c>
      <c r="G289" s="203" t="s">
        <v>303</v>
      </c>
      <c r="H289" s="209"/>
      <c r="I289" s="205"/>
      <c r="J289" s="206"/>
      <c r="K289" s="205"/>
      <c r="L289" s="207"/>
      <c r="M289" s="208"/>
    </row>
    <row r="290" spans="1:13" s="190" customFormat="1" ht="12.75" customHeight="1">
      <c r="A290" s="202">
        <v>16</v>
      </c>
      <c r="B290" s="202">
        <v>4</v>
      </c>
      <c r="C290" s="202">
        <v>2023</v>
      </c>
      <c r="D290" s="203" t="s">
        <v>479</v>
      </c>
      <c r="E290" s="203"/>
      <c r="F290" s="202" t="s">
        <v>126</v>
      </c>
      <c r="G290" s="203" t="s">
        <v>303</v>
      </c>
      <c r="H290" s="204"/>
      <c r="I290" s="205"/>
      <c r="J290" s="206"/>
      <c r="K290" s="205"/>
      <c r="L290" s="207"/>
      <c r="M290" s="208"/>
    </row>
    <row r="291" spans="1:13" s="190" customFormat="1" ht="12.75" customHeight="1">
      <c r="A291" s="202">
        <v>16</v>
      </c>
      <c r="B291" s="202">
        <v>4</v>
      </c>
      <c r="C291" s="202">
        <v>2023</v>
      </c>
      <c r="D291" s="203" t="s">
        <v>480</v>
      </c>
      <c r="E291" s="203"/>
      <c r="F291" s="202" t="s">
        <v>126</v>
      </c>
      <c r="G291" s="203" t="s">
        <v>303</v>
      </c>
      <c r="H291" s="204"/>
      <c r="I291" s="205"/>
      <c r="J291" s="206"/>
      <c r="K291" s="205"/>
      <c r="L291" s="207"/>
      <c r="M291" s="208"/>
    </row>
    <row r="292" spans="1:13" s="190" customFormat="1" ht="12.75" customHeight="1">
      <c r="A292" s="202">
        <v>16</v>
      </c>
      <c r="B292" s="202">
        <v>4</v>
      </c>
      <c r="C292" s="202">
        <v>2023</v>
      </c>
      <c r="D292" s="203" t="s">
        <v>480</v>
      </c>
      <c r="E292" s="203"/>
      <c r="F292" s="202" t="s">
        <v>126</v>
      </c>
      <c r="G292" s="203" t="s">
        <v>303</v>
      </c>
      <c r="H292" s="204"/>
      <c r="I292" s="205"/>
      <c r="J292" s="206"/>
      <c r="K292" s="205"/>
      <c r="L292" s="207"/>
      <c r="M292" s="208"/>
    </row>
    <row r="293" spans="1:13" s="190" customFormat="1" ht="12.75" customHeight="1">
      <c r="A293" s="202">
        <v>16</v>
      </c>
      <c r="B293" s="202">
        <v>4</v>
      </c>
      <c r="C293" s="202">
        <v>2023</v>
      </c>
      <c r="D293" s="203" t="s">
        <v>480</v>
      </c>
      <c r="E293" s="203"/>
      <c r="F293" s="202" t="s">
        <v>126</v>
      </c>
      <c r="G293" s="203" t="s">
        <v>303</v>
      </c>
      <c r="H293" s="204"/>
      <c r="I293" s="205"/>
      <c r="J293" s="206"/>
      <c r="K293" s="205"/>
      <c r="L293" s="207"/>
      <c r="M293" s="208"/>
    </row>
    <row r="294" spans="1:13" s="190" customFormat="1" ht="12.75" customHeight="1">
      <c r="A294" s="202">
        <v>16</v>
      </c>
      <c r="B294" s="202">
        <v>4</v>
      </c>
      <c r="C294" s="202">
        <v>2023</v>
      </c>
      <c r="D294" s="203" t="s">
        <v>480</v>
      </c>
      <c r="E294" s="203"/>
      <c r="F294" s="202" t="s">
        <v>126</v>
      </c>
      <c r="G294" s="203" t="s">
        <v>303</v>
      </c>
      <c r="H294" s="204"/>
      <c r="I294" s="205"/>
      <c r="J294" s="206"/>
      <c r="K294" s="205"/>
      <c r="L294" s="207"/>
      <c r="M294" s="208"/>
    </row>
    <row r="295" spans="1:13" s="190" customFormat="1" ht="12.75" customHeight="1">
      <c r="A295" s="202">
        <v>16</v>
      </c>
      <c r="B295" s="202">
        <v>4</v>
      </c>
      <c r="C295" s="202">
        <v>2023</v>
      </c>
      <c r="D295" s="203" t="s">
        <v>480</v>
      </c>
      <c r="E295" s="203"/>
      <c r="F295" s="202" t="s">
        <v>126</v>
      </c>
      <c r="G295" s="203" t="s">
        <v>303</v>
      </c>
      <c r="H295" s="204"/>
      <c r="I295" s="205"/>
      <c r="J295" s="206"/>
      <c r="K295" s="205"/>
      <c r="L295" s="207"/>
      <c r="M295" s="208"/>
    </row>
    <row r="296" spans="1:13" s="190" customFormat="1" ht="12.75" customHeight="1">
      <c r="A296" s="202">
        <v>16</v>
      </c>
      <c r="B296" s="202">
        <v>4</v>
      </c>
      <c r="C296" s="202">
        <v>2023</v>
      </c>
      <c r="D296" s="203" t="s">
        <v>481</v>
      </c>
      <c r="E296" s="203"/>
      <c r="F296" s="202" t="s">
        <v>126</v>
      </c>
      <c r="G296" s="203" t="s">
        <v>313</v>
      </c>
      <c r="H296" s="204"/>
      <c r="I296" s="205"/>
      <c r="J296" s="206"/>
      <c r="K296" s="205"/>
      <c r="L296" s="207"/>
      <c r="M296" s="208"/>
    </row>
    <row r="297" spans="1:13" s="190" customFormat="1" ht="12.75" customHeight="1">
      <c r="A297" s="202">
        <v>16</v>
      </c>
      <c r="B297" s="202">
        <v>4</v>
      </c>
      <c r="C297" s="202">
        <v>2023</v>
      </c>
      <c r="D297" s="203" t="s">
        <v>481</v>
      </c>
      <c r="E297" s="203"/>
      <c r="F297" s="202" t="s">
        <v>126</v>
      </c>
      <c r="G297" s="203" t="s">
        <v>313</v>
      </c>
      <c r="H297" s="204"/>
      <c r="I297" s="205"/>
      <c r="J297" s="206"/>
      <c r="K297" s="205"/>
      <c r="L297" s="207"/>
      <c r="M297" s="208"/>
    </row>
    <row r="298" spans="1:13" s="190" customFormat="1" ht="12.75" customHeight="1">
      <c r="A298" s="202">
        <v>30</v>
      </c>
      <c r="B298" s="202">
        <v>4</v>
      </c>
      <c r="C298" s="202">
        <v>2023</v>
      </c>
      <c r="D298" s="203" t="s">
        <v>482</v>
      </c>
      <c r="E298" s="203"/>
      <c r="F298" s="202" t="s">
        <v>140</v>
      </c>
      <c r="G298" s="203" t="s">
        <v>313</v>
      </c>
      <c r="H298" s="204"/>
      <c r="I298" s="205"/>
      <c r="J298" s="206"/>
      <c r="K298" s="205"/>
      <c r="L298" s="207"/>
      <c r="M298" s="208"/>
    </row>
    <row r="299" spans="1:13" s="190" customFormat="1" ht="12.75" customHeight="1">
      <c r="A299" s="202">
        <v>30</v>
      </c>
      <c r="B299" s="202">
        <v>4</v>
      </c>
      <c r="C299" s="202">
        <v>2023</v>
      </c>
      <c r="D299" s="203" t="s">
        <v>482</v>
      </c>
      <c r="E299" s="203"/>
      <c r="F299" s="202" t="s">
        <v>140</v>
      </c>
      <c r="G299" s="203" t="s">
        <v>313</v>
      </c>
      <c r="H299" s="204"/>
      <c r="I299" s="205"/>
      <c r="J299" s="206"/>
      <c r="K299" s="205"/>
      <c r="L299" s="207"/>
      <c r="M299" s="208"/>
    </row>
    <row r="300" spans="1:13" s="190" customFormat="1" ht="12.75" customHeight="1">
      <c r="A300" s="202">
        <v>30</v>
      </c>
      <c r="B300" s="202">
        <v>4</v>
      </c>
      <c r="C300" s="202">
        <v>2023</v>
      </c>
      <c r="D300" s="203" t="s">
        <v>482</v>
      </c>
      <c r="E300" s="203"/>
      <c r="F300" s="202" t="s">
        <v>140</v>
      </c>
      <c r="G300" s="203" t="s">
        <v>313</v>
      </c>
      <c r="H300" s="204"/>
      <c r="I300" s="205"/>
      <c r="J300" s="206"/>
      <c r="K300" s="205"/>
      <c r="L300" s="207"/>
      <c r="M300" s="208"/>
    </row>
    <row r="301" spans="1:13" s="190" customFormat="1" ht="12.75" customHeight="1">
      <c r="A301" s="202">
        <v>30</v>
      </c>
      <c r="B301" s="202">
        <v>4</v>
      </c>
      <c r="C301" s="202">
        <v>2023</v>
      </c>
      <c r="D301" s="203" t="s">
        <v>483</v>
      </c>
      <c r="E301" s="203"/>
      <c r="F301" s="202" t="s">
        <v>140</v>
      </c>
      <c r="G301" s="203" t="s">
        <v>303</v>
      </c>
      <c r="H301" s="204"/>
      <c r="I301" s="205"/>
      <c r="J301" s="206"/>
      <c r="K301" s="205"/>
      <c r="L301" s="207"/>
      <c r="M301" s="208"/>
    </row>
    <row r="302" spans="1:13" s="190" customFormat="1" ht="12.75" customHeight="1">
      <c r="A302" s="202">
        <v>30</v>
      </c>
      <c r="B302" s="202">
        <v>4</v>
      </c>
      <c r="C302" s="202">
        <v>2023</v>
      </c>
      <c r="D302" s="203" t="s">
        <v>483</v>
      </c>
      <c r="E302" s="203"/>
      <c r="F302" s="202" t="s">
        <v>140</v>
      </c>
      <c r="G302" s="203" t="s">
        <v>303</v>
      </c>
      <c r="H302" s="209"/>
      <c r="I302" s="205"/>
      <c r="J302" s="206"/>
      <c r="K302" s="205"/>
      <c r="L302" s="207"/>
      <c r="M302" s="208"/>
    </row>
    <row r="303" spans="1:13" s="190" customFormat="1" ht="12.75" customHeight="1">
      <c r="A303" s="202">
        <v>30</v>
      </c>
      <c r="B303" s="202">
        <v>4</v>
      </c>
      <c r="C303" s="202">
        <v>2023</v>
      </c>
      <c r="D303" s="203" t="s">
        <v>483</v>
      </c>
      <c r="E303" s="203"/>
      <c r="F303" s="202" t="s">
        <v>140</v>
      </c>
      <c r="G303" s="203" t="s">
        <v>303</v>
      </c>
      <c r="H303" s="204"/>
      <c r="I303" s="205"/>
      <c r="J303" s="206"/>
      <c r="K303" s="205"/>
      <c r="L303" s="207"/>
      <c r="M303" s="208"/>
    </row>
    <row r="304" spans="1:13" s="190" customFormat="1" ht="12.75" customHeight="1">
      <c r="A304" s="202">
        <v>30</v>
      </c>
      <c r="B304" s="202">
        <v>4</v>
      </c>
      <c r="C304" s="202">
        <v>2023</v>
      </c>
      <c r="D304" s="203" t="s">
        <v>483</v>
      </c>
      <c r="E304" s="203"/>
      <c r="F304" s="202" t="s">
        <v>140</v>
      </c>
      <c r="G304" s="203" t="s">
        <v>303</v>
      </c>
      <c r="H304" s="204"/>
      <c r="I304" s="205"/>
      <c r="J304" s="206"/>
      <c r="K304" s="205"/>
      <c r="L304" s="207"/>
      <c r="M304" s="210"/>
    </row>
    <row r="305" spans="1:13" s="190" customFormat="1" ht="12.75" customHeight="1">
      <c r="A305" s="202">
        <v>30</v>
      </c>
      <c r="B305" s="202">
        <v>4</v>
      </c>
      <c r="C305" s="202">
        <v>2023</v>
      </c>
      <c r="D305" s="203" t="s">
        <v>483</v>
      </c>
      <c r="E305" s="203"/>
      <c r="F305" s="202" t="s">
        <v>140</v>
      </c>
      <c r="G305" s="203" t="s">
        <v>303</v>
      </c>
      <c r="H305" s="209"/>
      <c r="I305" s="205"/>
      <c r="J305" s="206"/>
      <c r="K305" s="205"/>
      <c r="L305" s="207"/>
      <c r="M305" s="208"/>
    </row>
    <row r="306" spans="1:13" s="190" customFormat="1" ht="12.75" customHeight="1">
      <c r="A306" s="202">
        <v>30</v>
      </c>
      <c r="B306" s="202">
        <v>4</v>
      </c>
      <c r="C306" s="202">
        <v>2023</v>
      </c>
      <c r="D306" s="203" t="s">
        <v>483</v>
      </c>
      <c r="E306" s="203"/>
      <c r="F306" s="202" t="s">
        <v>140</v>
      </c>
      <c r="G306" s="203" t="s">
        <v>303</v>
      </c>
      <c r="H306" s="204"/>
      <c r="I306" s="205"/>
      <c r="J306" s="206"/>
      <c r="K306" s="205"/>
      <c r="L306" s="207"/>
      <c r="M306" s="208"/>
    </row>
    <row r="307" spans="1:13" s="190" customFormat="1" ht="12.75" customHeight="1">
      <c r="A307" s="202">
        <v>30</v>
      </c>
      <c r="B307" s="202">
        <v>4</v>
      </c>
      <c r="C307" s="202">
        <v>2023</v>
      </c>
      <c r="D307" s="203" t="s">
        <v>483</v>
      </c>
      <c r="E307" s="203"/>
      <c r="F307" s="202" t="s">
        <v>140</v>
      </c>
      <c r="G307" s="203" t="s">
        <v>303</v>
      </c>
      <c r="H307" s="204"/>
      <c r="I307" s="205"/>
      <c r="J307" s="206"/>
      <c r="K307" s="205"/>
      <c r="L307" s="207"/>
      <c r="M307" s="208"/>
    </row>
    <row r="308" spans="1:13" s="190" customFormat="1" ht="12.75" customHeight="1">
      <c r="A308" s="202">
        <v>30</v>
      </c>
      <c r="B308" s="202">
        <v>4</v>
      </c>
      <c r="C308" s="202">
        <v>2023</v>
      </c>
      <c r="D308" s="203" t="s">
        <v>484</v>
      </c>
      <c r="E308" s="203"/>
      <c r="F308" s="202" t="s">
        <v>140</v>
      </c>
      <c r="G308" s="203" t="s">
        <v>380</v>
      </c>
      <c r="H308" s="204"/>
      <c r="I308" s="205"/>
      <c r="J308" s="206"/>
      <c r="K308" s="205"/>
      <c r="L308" s="207"/>
      <c r="M308" s="208"/>
    </row>
    <row r="309" spans="1:13" s="190" customFormat="1" ht="12.75" customHeight="1">
      <c r="A309" s="202">
        <v>30</v>
      </c>
      <c r="B309" s="202">
        <v>4</v>
      </c>
      <c r="C309" s="202">
        <v>2023</v>
      </c>
      <c r="D309" s="203" t="s">
        <v>484</v>
      </c>
      <c r="E309" s="203"/>
      <c r="F309" s="202" t="s">
        <v>140</v>
      </c>
      <c r="G309" s="203" t="s">
        <v>380</v>
      </c>
      <c r="H309" s="204"/>
      <c r="I309" s="205"/>
      <c r="J309" s="206"/>
      <c r="K309" s="205"/>
      <c r="L309" s="207"/>
      <c r="M309" s="208"/>
    </row>
    <row r="310" spans="1:13" s="190" customFormat="1" ht="12.75" customHeight="1">
      <c r="A310" s="202">
        <v>7</v>
      </c>
      <c r="B310" s="202">
        <v>5</v>
      </c>
      <c r="C310" s="202">
        <v>2023</v>
      </c>
      <c r="D310" s="203" t="s">
        <v>485</v>
      </c>
      <c r="E310" s="203"/>
      <c r="F310" s="202" t="s">
        <v>128</v>
      </c>
      <c r="G310" s="203" t="s">
        <v>364</v>
      </c>
      <c r="H310" s="204"/>
      <c r="I310" s="205"/>
      <c r="J310" s="206"/>
      <c r="K310" s="205"/>
      <c r="L310" s="207"/>
      <c r="M310" s="208"/>
    </row>
    <row r="311" spans="1:13" s="190" customFormat="1" ht="12.75" customHeight="1">
      <c r="A311" s="202">
        <v>7</v>
      </c>
      <c r="B311" s="202">
        <v>5</v>
      </c>
      <c r="C311" s="202">
        <v>2023</v>
      </c>
      <c r="D311" s="203" t="s">
        <v>485</v>
      </c>
      <c r="E311" s="203"/>
      <c r="F311" s="202" t="s">
        <v>128</v>
      </c>
      <c r="G311" s="203" t="s">
        <v>364</v>
      </c>
      <c r="H311" s="204"/>
      <c r="I311" s="205"/>
      <c r="J311" s="206"/>
      <c r="K311" s="205"/>
      <c r="L311" s="207"/>
      <c r="M311" s="208"/>
    </row>
    <row r="312" spans="1:13" s="190" customFormat="1" ht="12.75" customHeight="1">
      <c r="A312" s="202">
        <v>7</v>
      </c>
      <c r="B312" s="202">
        <v>5</v>
      </c>
      <c r="C312" s="202">
        <v>2023</v>
      </c>
      <c r="D312" s="203" t="s">
        <v>485</v>
      </c>
      <c r="E312" s="203"/>
      <c r="F312" s="202" t="s">
        <v>128</v>
      </c>
      <c r="G312" s="203" t="s">
        <v>364</v>
      </c>
      <c r="H312" s="204"/>
      <c r="I312" s="205"/>
      <c r="J312" s="206"/>
      <c r="K312" s="205"/>
      <c r="L312" s="207"/>
      <c r="M312" s="208"/>
    </row>
    <row r="313" spans="1:13" s="190" customFormat="1" ht="12.75" customHeight="1">
      <c r="A313" s="202">
        <v>7</v>
      </c>
      <c r="B313" s="202">
        <v>5</v>
      </c>
      <c r="C313" s="202">
        <v>2023</v>
      </c>
      <c r="D313" s="203" t="s">
        <v>485</v>
      </c>
      <c r="E313" s="203"/>
      <c r="F313" s="202" t="s">
        <v>128</v>
      </c>
      <c r="G313" s="203" t="s">
        <v>364</v>
      </c>
      <c r="H313" s="204"/>
      <c r="I313" s="205"/>
      <c r="J313" s="206"/>
      <c r="K313" s="205"/>
      <c r="L313" s="207"/>
      <c r="M313" s="208"/>
    </row>
    <row r="314" spans="1:13" s="190" customFormat="1" ht="12.75" customHeight="1">
      <c r="A314" s="202">
        <v>7</v>
      </c>
      <c r="B314" s="202">
        <v>5</v>
      </c>
      <c r="C314" s="202">
        <v>2023</v>
      </c>
      <c r="D314" s="203" t="s">
        <v>485</v>
      </c>
      <c r="E314" s="203"/>
      <c r="F314" s="202" t="s">
        <v>128</v>
      </c>
      <c r="G314" s="203" t="s">
        <v>364</v>
      </c>
      <c r="H314" s="204"/>
      <c r="I314" s="205"/>
      <c r="J314" s="206"/>
      <c r="K314" s="205"/>
      <c r="L314" s="207"/>
      <c r="M314" s="208"/>
    </row>
    <row r="315" spans="1:13" s="190" customFormat="1" ht="12.75" customHeight="1">
      <c r="A315" s="202">
        <v>7</v>
      </c>
      <c r="B315" s="202">
        <v>5</v>
      </c>
      <c r="C315" s="202">
        <v>2023</v>
      </c>
      <c r="D315" s="203" t="s">
        <v>485</v>
      </c>
      <c r="E315" s="203"/>
      <c r="F315" s="202" t="s">
        <v>128</v>
      </c>
      <c r="G315" s="203" t="s">
        <v>364</v>
      </c>
      <c r="H315" s="204"/>
      <c r="I315" s="205"/>
      <c r="J315" s="206"/>
      <c r="K315" s="205"/>
      <c r="L315" s="207"/>
      <c r="M315" s="208"/>
    </row>
    <row r="316" spans="1:13" s="190" customFormat="1" ht="12.75" customHeight="1">
      <c r="A316" s="202">
        <v>7</v>
      </c>
      <c r="B316" s="202">
        <v>5</v>
      </c>
      <c r="C316" s="202">
        <v>2023</v>
      </c>
      <c r="D316" s="203" t="s">
        <v>486</v>
      </c>
      <c r="E316" s="203"/>
      <c r="F316" s="202" t="s">
        <v>128</v>
      </c>
      <c r="G316" s="203" t="s">
        <v>24</v>
      </c>
      <c r="H316" s="204"/>
      <c r="I316" s="205"/>
      <c r="J316" s="206"/>
      <c r="K316" s="205"/>
      <c r="L316" s="207"/>
      <c r="M316" s="208"/>
    </row>
    <row r="317" spans="1:13" s="190" customFormat="1" ht="12.75" customHeight="1">
      <c r="A317" s="202">
        <v>7</v>
      </c>
      <c r="B317" s="202">
        <v>5</v>
      </c>
      <c r="C317" s="202">
        <v>2023</v>
      </c>
      <c r="D317" s="203" t="s">
        <v>486</v>
      </c>
      <c r="E317" s="203"/>
      <c r="F317" s="202" t="s">
        <v>128</v>
      </c>
      <c r="G317" s="203" t="s">
        <v>24</v>
      </c>
      <c r="H317" s="204"/>
      <c r="I317" s="205"/>
      <c r="J317" s="206"/>
      <c r="K317" s="205"/>
      <c r="L317" s="207"/>
      <c r="M317" s="208"/>
    </row>
    <row r="318" spans="1:13" s="190" customFormat="1" ht="12.75" customHeight="1">
      <c r="A318" s="202">
        <v>7</v>
      </c>
      <c r="B318" s="202">
        <v>5</v>
      </c>
      <c r="C318" s="202">
        <v>2023</v>
      </c>
      <c r="D318" s="203" t="s">
        <v>486</v>
      </c>
      <c r="E318" s="203"/>
      <c r="F318" s="202" t="s">
        <v>128</v>
      </c>
      <c r="G318" s="203" t="s">
        <v>487</v>
      </c>
      <c r="H318" s="204"/>
      <c r="I318" s="205"/>
      <c r="J318" s="206"/>
      <c r="K318" s="205"/>
      <c r="L318" s="207"/>
      <c r="M318" s="208"/>
    </row>
    <row r="319" spans="1:13" s="190" customFormat="1" ht="12.75" customHeight="1">
      <c r="A319" s="202">
        <v>7</v>
      </c>
      <c r="B319" s="202">
        <v>5</v>
      </c>
      <c r="C319" s="202">
        <v>2023</v>
      </c>
      <c r="D319" s="203" t="s">
        <v>486</v>
      </c>
      <c r="E319" s="203"/>
      <c r="F319" s="202" t="s">
        <v>128</v>
      </c>
      <c r="G319" s="203" t="s">
        <v>487</v>
      </c>
      <c r="H319" s="209"/>
      <c r="I319" s="205"/>
      <c r="J319" s="206"/>
      <c r="K319" s="205"/>
      <c r="L319" s="207"/>
      <c r="M319" s="208"/>
    </row>
    <row r="320" spans="1:13" s="190" customFormat="1" ht="12.75" customHeight="1">
      <c r="A320" s="202">
        <v>7</v>
      </c>
      <c r="B320" s="202">
        <v>5</v>
      </c>
      <c r="C320" s="202">
        <v>2023</v>
      </c>
      <c r="D320" s="203" t="s">
        <v>488</v>
      </c>
      <c r="E320" s="203"/>
      <c r="F320" s="202" t="s">
        <v>128</v>
      </c>
      <c r="G320" s="203" t="s">
        <v>489</v>
      </c>
      <c r="H320" s="209"/>
      <c r="I320" s="205"/>
      <c r="J320" s="206"/>
      <c r="K320" s="205"/>
      <c r="L320" s="207"/>
      <c r="M320" s="208"/>
    </row>
    <row r="321" spans="1:13" s="190" customFormat="1" ht="12.75" customHeight="1">
      <c r="A321" s="202">
        <v>7</v>
      </c>
      <c r="B321" s="202">
        <v>5</v>
      </c>
      <c r="C321" s="202">
        <v>2023</v>
      </c>
      <c r="D321" s="203" t="s">
        <v>488</v>
      </c>
      <c r="E321" s="203"/>
      <c r="F321" s="202" t="s">
        <v>128</v>
      </c>
      <c r="G321" s="203" t="s">
        <v>489</v>
      </c>
      <c r="H321" s="204"/>
      <c r="I321" s="205"/>
      <c r="J321" s="206"/>
      <c r="K321" s="205"/>
      <c r="L321" s="207"/>
      <c r="M321" s="208"/>
    </row>
    <row r="322" spans="1:13" s="190" customFormat="1" ht="12.75" customHeight="1">
      <c r="A322" s="202">
        <v>7</v>
      </c>
      <c r="B322" s="202">
        <v>5</v>
      </c>
      <c r="C322" s="202">
        <v>2023</v>
      </c>
      <c r="D322" s="203" t="s">
        <v>488</v>
      </c>
      <c r="E322" s="203"/>
      <c r="F322" s="202" t="s">
        <v>128</v>
      </c>
      <c r="G322" s="203" t="s">
        <v>489</v>
      </c>
      <c r="H322" s="204"/>
      <c r="I322" s="205"/>
      <c r="J322" s="206"/>
      <c r="K322" s="205"/>
      <c r="L322" s="207"/>
      <c r="M322" s="208"/>
    </row>
    <row r="323" spans="1:13" s="190" customFormat="1" ht="12.75" customHeight="1">
      <c r="A323" s="202">
        <v>7</v>
      </c>
      <c r="B323" s="202">
        <v>5</v>
      </c>
      <c r="C323" s="202">
        <v>2023</v>
      </c>
      <c r="D323" s="203" t="s">
        <v>488</v>
      </c>
      <c r="E323" s="203"/>
      <c r="F323" s="202" t="s">
        <v>128</v>
      </c>
      <c r="G323" s="203" t="s">
        <v>489</v>
      </c>
      <c r="H323" s="204"/>
      <c r="I323" s="205"/>
      <c r="J323" s="206"/>
      <c r="K323" s="205"/>
      <c r="L323" s="207"/>
      <c r="M323" s="208"/>
    </row>
    <row r="324" spans="1:13" s="218" customFormat="1" ht="12.75">
      <c r="A324" s="211">
        <v>14</v>
      </c>
      <c r="B324" s="211">
        <v>5</v>
      </c>
      <c r="C324" s="211">
        <v>2023</v>
      </c>
      <c r="D324" s="212" t="s">
        <v>490</v>
      </c>
      <c r="E324" s="212"/>
      <c r="F324" s="211" t="s">
        <v>126</v>
      </c>
      <c r="G324" s="212" t="s">
        <v>303</v>
      </c>
      <c r="H324" s="213"/>
      <c r="I324" s="214"/>
      <c r="J324" s="215"/>
      <c r="K324" s="214"/>
      <c r="L324" s="216"/>
      <c r="M324" s="217"/>
    </row>
    <row r="325" spans="1:13" s="218" customFormat="1" ht="12.75">
      <c r="A325" s="211">
        <v>14</v>
      </c>
      <c r="B325" s="211">
        <v>5</v>
      </c>
      <c r="C325" s="211">
        <v>2023</v>
      </c>
      <c r="D325" s="212" t="s">
        <v>490</v>
      </c>
      <c r="E325" s="212"/>
      <c r="F325" s="211" t="s">
        <v>126</v>
      </c>
      <c r="G325" s="212" t="s">
        <v>303</v>
      </c>
      <c r="H325" s="213"/>
      <c r="I325" s="214"/>
      <c r="J325" s="215"/>
      <c r="K325" s="214"/>
      <c r="L325" s="216"/>
      <c r="M325" s="217"/>
    </row>
    <row r="326" spans="1:13" s="218" customFormat="1" ht="12.75">
      <c r="A326" s="211">
        <v>14</v>
      </c>
      <c r="B326" s="211">
        <v>5</v>
      </c>
      <c r="C326" s="211">
        <v>2023</v>
      </c>
      <c r="D326" s="212" t="s">
        <v>490</v>
      </c>
      <c r="E326" s="212"/>
      <c r="F326" s="211" t="s">
        <v>126</v>
      </c>
      <c r="G326" s="212" t="s">
        <v>303</v>
      </c>
      <c r="H326" s="219"/>
      <c r="I326" s="214"/>
      <c r="J326" s="215"/>
      <c r="K326" s="214"/>
      <c r="L326" s="216"/>
      <c r="M326" s="217"/>
    </row>
    <row r="327" spans="1:13" s="218" customFormat="1" ht="12.75">
      <c r="A327" s="211">
        <v>14</v>
      </c>
      <c r="B327" s="211">
        <v>5</v>
      </c>
      <c r="C327" s="211">
        <v>2023</v>
      </c>
      <c r="D327" s="212" t="s">
        <v>490</v>
      </c>
      <c r="E327" s="212"/>
      <c r="F327" s="211" t="s">
        <v>126</v>
      </c>
      <c r="G327" s="212" t="s">
        <v>303</v>
      </c>
      <c r="H327" s="219"/>
      <c r="I327" s="214"/>
      <c r="J327" s="215"/>
      <c r="K327" s="214"/>
      <c r="L327" s="216"/>
      <c r="M327" s="217"/>
    </row>
    <row r="328" spans="1:13" s="218" customFormat="1" ht="12.75">
      <c r="A328" s="211">
        <v>14</v>
      </c>
      <c r="B328" s="211">
        <v>5</v>
      </c>
      <c r="C328" s="211">
        <v>2023</v>
      </c>
      <c r="D328" s="212" t="s">
        <v>490</v>
      </c>
      <c r="E328" s="212"/>
      <c r="F328" s="211" t="s">
        <v>126</v>
      </c>
      <c r="G328" s="212" t="s">
        <v>303</v>
      </c>
      <c r="H328" s="213"/>
      <c r="I328" s="214"/>
      <c r="J328" s="215"/>
      <c r="K328" s="214"/>
      <c r="L328" s="216"/>
      <c r="M328" s="217"/>
    </row>
    <row r="329" spans="1:13" s="218" customFormat="1" ht="12.75">
      <c r="A329" s="211">
        <v>21</v>
      </c>
      <c r="B329" s="211">
        <v>5</v>
      </c>
      <c r="C329" s="211">
        <v>2023</v>
      </c>
      <c r="D329" s="212" t="s">
        <v>491</v>
      </c>
      <c r="E329" s="212"/>
      <c r="F329" s="211" t="s">
        <v>492</v>
      </c>
      <c r="G329" s="212" t="s">
        <v>364</v>
      </c>
      <c r="H329" s="219"/>
      <c r="I329" s="214"/>
      <c r="J329" s="215"/>
      <c r="K329" s="214"/>
      <c r="L329" s="216"/>
      <c r="M329" s="217"/>
    </row>
    <row r="330" spans="1:13" s="218" customFormat="1" ht="12.75">
      <c r="A330" s="211">
        <v>21</v>
      </c>
      <c r="B330" s="211">
        <v>5</v>
      </c>
      <c r="C330" s="211">
        <v>2023</v>
      </c>
      <c r="D330" s="212" t="s">
        <v>491</v>
      </c>
      <c r="E330" s="212"/>
      <c r="F330" s="211" t="s">
        <v>492</v>
      </c>
      <c r="G330" s="212" t="s">
        <v>364</v>
      </c>
      <c r="H330" s="219"/>
      <c r="I330" s="214"/>
      <c r="J330" s="215"/>
      <c r="K330" s="214"/>
      <c r="L330" s="216"/>
      <c r="M330" s="217"/>
    </row>
    <row r="331" spans="1:13" s="218" customFormat="1" ht="12.75">
      <c r="A331" s="211">
        <v>21</v>
      </c>
      <c r="B331" s="211">
        <v>5</v>
      </c>
      <c r="C331" s="211">
        <v>2023</v>
      </c>
      <c r="D331" s="212" t="s">
        <v>491</v>
      </c>
      <c r="E331" s="212"/>
      <c r="F331" s="211" t="s">
        <v>492</v>
      </c>
      <c r="G331" s="212" t="s">
        <v>364</v>
      </c>
      <c r="H331" s="219"/>
      <c r="I331" s="214"/>
      <c r="J331" s="215"/>
      <c r="K331" s="214"/>
      <c r="L331" s="216"/>
      <c r="M331" s="217"/>
    </row>
    <row r="332" spans="1:13" s="218" customFormat="1" ht="12.75">
      <c r="A332" s="211">
        <v>21</v>
      </c>
      <c r="B332" s="211">
        <v>5</v>
      </c>
      <c r="C332" s="211">
        <v>2023</v>
      </c>
      <c r="D332" s="212" t="s">
        <v>491</v>
      </c>
      <c r="E332" s="212"/>
      <c r="F332" s="211" t="s">
        <v>492</v>
      </c>
      <c r="G332" s="212" t="s">
        <v>364</v>
      </c>
      <c r="H332" s="213"/>
      <c r="I332" s="214"/>
      <c r="J332" s="215"/>
      <c r="K332" s="214"/>
      <c r="L332" s="216"/>
      <c r="M332" s="217"/>
    </row>
    <row r="333" spans="1:13" s="218" customFormat="1" ht="12.75">
      <c r="A333" s="211">
        <v>21</v>
      </c>
      <c r="B333" s="211">
        <v>5</v>
      </c>
      <c r="C333" s="211">
        <v>2023</v>
      </c>
      <c r="D333" s="212" t="s">
        <v>491</v>
      </c>
      <c r="E333" s="212"/>
      <c r="F333" s="211" t="s">
        <v>492</v>
      </c>
      <c r="G333" s="212" t="s">
        <v>364</v>
      </c>
      <c r="H333" s="213"/>
      <c r="I333" s="214"/>
      <c r="J333" s="215"/>
      <c r="K333" s="214"/>
      <c r="L333" s="216"/>
      <c r="M333" s="217"/>
    </row>
    <row r="334" spans="1:13" s="218" customFormat="1" ht="12.75">
      <c r="A334" s="211">
        <v>21</v>
      </c>
      <c r="B334" s="211">
        <v>5</v>
      </c>
      <c r="C334" s="211">
        <v>2023</v>
      </c>
      <c r="D334" s="212" t="s">
        <v>491</v>
      </c>
      <c r="E334" s="212"/>
      <c r="F334" s="211" t="s">
        <v>492</v>
      </c>
      <c r="G334" s="212" t="s">
        <v>364</v>
      </c>
      <c r="H334" s="213"/>
      <c r="I334" s="214"/>
      <c r="J334" s="215"/>
      <c r="K334" s="214"/>
      <c r="L334" s="216"/>
      <c r="M334" s="217"/>
    </row>
    <row r="335" spans="1:13" s="218" customFormat="1" ht="12.75">
      <c r="A335" s="211">
        <v>28</v>
      </c>
      <c r="B335" s="211">
        <v>5</v>
      </c>
      <c r="C335" s="211">
        <v>2023</v>
      </c>
      <c r="D335" s="212" t="s">
        <v>493</v>
      </c>
      <c r="E335" s="212"/>
      <c r="F335" s="211" t="s">
        <v>492</v>
      </c>
      <c r="G335" s="212" t="s">
        <v>494</v>
      </c>
      <c r="H335" s="213"/>
      <c r="I335" s="214"/>
      <c r="J335" s="215"/>
      <c r="K335" s="214"/>
      <c r="L335" s="216"/>
      <c r="M335" s="217"/>
    </row>
    <row r="336" spans="1:13" s="218" customFormat="1" ht="12.75">
      <c r="A336" s="211">
        <v>28</v>
      </c>
      <c r="B336" s="211">
        <v>5</v>
      </c>
      <c r="C336" s="211">
        <v>2023</v>
      </c>
      <c r="D336" s="212" t="s">
        <v>495</v>
      </c>
      <c r="E336" s="212"/>
      <c r="F336" s="211" t="s">
        <v>140</v>
      </c>
      <c r="G336" s="212" t="s">
        <v>303</v>
      </c>
      <c r="H336" s="213"/>
      <c r="I336" s="214"/>
      <c r="J336" s="215"/>
      <c r="K336" s="214"/>
      <c r="L336" s="216"/>
      <c r="M336" s="217"/>
    </row>
    <row r="337" spans="1:13" s="218" customFormat="1" ht="12.75">
      <c r="A337" s="211">
        <v>4</v>
      </c>
      <c r="B337" s="211">
        <v>6</v>
      </c>
      <c r="C337" s="211">
        <v>2023</v>
      </c>
      <c r="D337" s="212" t="s">
        <v>496</v>
      </c>
      <c r="E337" s="212"/>
      <c r="F337" s="211" t="s">
        <v>140</v>
      </c>
      <c r="G337" s="212" t="s">
        <v>364</v>
      </c>
      <c r="H337" s="213"/>
      <c r="I337" s="214"/>
      <c r="J337" s="215"/>
      <c r="K337" s="214"/>
      <c r="L337" s="216"/>
      <c r="M337" s="217"/>
    </row>
    <row r="338" spans="1:13" s="218" customFormat="1" ht="12.75">
      <c r="A338" s="211">
        <v>4</v>
      </c>
      <c r="B338" s="211">
        <v>6</v>
      </c>
      <c r="C338" s="211">
        <v>2023</v>
      </c>
      <c r="D338" s="212" t="s">
        <v>496</v>
      </c>
      <c r="E338" s="212"/>
      <c r="F338" s="211" t="s">
        <v>140</v>
      </c>
      <c r="G338" s="212" t="s">
        <v>364</v>
      </c>
      <c r="H338" s="219"/>
      <c r="I338" s="214"/>
      <c r="J338" s="215"/>
      <c r="K338" s="214"/>
      <c r="L338" s="216"/>
      <c r="M338" s="217"/>
    </row>
    <row r="339" spans="1:13" s="218" customFormat="1" ht="12.75">
      <c r="A339" s="211">
        <v>4</v>
      </c>
      <c r="B339" s="211">
        <v>6</v>
      </c>
      <c r="C339" s="211">
        <v>2023</v>
      </c>
      <c r="D339" s="212" t="s">
        <v>497</v>
      </c>
      <c r="E339" s="212"/>
      <c r="F339" s="211" t="s">
        <v>140</v>
      </c>
      <c r="G339" s="212" t="s">
        <v>498</v>
      </c>
      <c r="H339" s="213"/>
      <c r="I339" s="214"/>
      <c r="J339" s="215"/>
      <c r="K339" s="214"/>
      <c r="L339" s="216"/>
      <c r="M339" s="217"/>
    </row>
    <row r="340" spans="1:13" s="218" customFormat="1" ht="12.75">
      <c r="A340" s="211">
        <v>4</v>
      </c>
      <c r="B340" s="211">
        <v>6</v>
      </c>
      <c r="C340" s="211">
        <v>2023</v>
      </c>
      <c r="D340" s="212" t="s">
        <v>497</v>
      </c>
      <c r="E340" s="212"/>
      <c r="F340" s="211" t="s">
        <v>140</v>
      </c>
      <c r="G340" s="212" t="s">
        <v>498</v>
      </c>
      <c r="H340" s="213"/>
      <c r="I340" s="214"/>
      <c r="J340" s="215"/>
      <c r="K340" s="214"/>
      <c r="L340" s="216"/>
      <c r="M340" s="217"/>
    </row>
    <row r="341" spans="1:13" s="218" customFormat="1" ht="12.75">
      <c r="A341" s="211">
        <v>4</v>
      </c>
      <c r="B341" s="211">
        <v>6</v>
      </c>
      <c r="C341" s="211">
        <v>2023</v>
      </c>
      <c r="D341" s="212" t="s">
        <v>496</v>
      </c>
      <c r="E341" s="212"/>
      <c r="F341" s="211" t="s">
        <v>140</v>
      </c>
      <c r="G341" s="212" t="s">
        <v>24</v>
      </c>
      <c r="H341" s="213"/>
      <c r="I341" s="214"/>
      <c r="J341" s="215"/>
      <c r="K341" s="214"/>
      <c r="L341" s="216"/>
      <c r="M341" s="220"/>
    </row>
    <row r="342" spans="1:13" s="218" customFormat="1" ht="12.75">
      <c r="A342" s="211">
        <v>4</v>
      </c>
      <c r="B342" s="211">
        <v>6</v>
      </c>
      <c r="C342" s="211">
        <v>2023</v>
      </c>
      <c r="D342" s="212" t="s">
        <v>496</v>
      </c>
      <c r="E342" s="212"/>
      <c r="F342" s="211" t="s">
        <v>140</v>
      </c>
      <c r="G342" s="212" t="s">
        <v>24</v>
      </c>
      <c r="H342" s="219"/>
      <c r="I342" s="214"/>
      <c r="J342" s="215"/>
      <c r="K342" s="214"/>
      <c r="L342" s="216"/>
      <c r="M342" s="217"/>
    </row>
    <row r="343" spans="1:13" s="218" customFormat="1" ht="12.75">
      <c r="A343" s="211">
        <v>4</v>
      </c>
      <c r="B343" s="211">
        <v>6</v>
      </c>
      <c r="C343" s="211">
        <v>2023</v>
      </c>
      <c r="D343" s="212" t="s">
        <v>496</v>
      </c>
      <c r="E343" s="212"/>
      <c r="F343" s="211" t="s">
        <v>140</v>
      </c>
      <c r="G343" s="212" t="s">
        <v>24</v>
      </c>
      <c r="H343" s="213"/>
      <c r="I343" s="214"/>
      <c r="J343" s="215"/>
      <c r="K343" s="214"/>
      <c r="L343" s="216"/>
      <c r="M343" s="217"/>
    </row>
    <row r="344" spans="1:13" s="218" customFormat="1" ht="12.75">
      <c r="A344" s="211">
        <v>4</v>
      </c>
      <c r="B344" s="211">
        <v>6</v>
      </c>
      <c r="C344" s="211">
        <v>2023</v>
      </c>
      <c r="D344" s="212" t="s">
        <v>496</v>
      </c>
      <c r="E344" s="212"/>
      <c r="F344" s="211" t="s">
        <v>140</v>
      </c>
      <c r="G344" s="212" t="s">
        <v>24</v>
      </c>
      <c r="H344" s="213"/>
      <c r="I344" s="214"/>
      <c r="J344" s="215"/>
      <c r="K344" s="214"/>
      <c r="L344" s="216"/>
      <c r="M344" s="217"/>
    </row>
    <row r="345" spans="1:13" s="218" customFormat="1" ht="12.75">
      <c r="A345" s="211">
        <v>11</v>
      </c>
      <c r="B345" s="211">
        <v>6</v>
      </c>
      <c r="C345" s="211">
        <v>2023</v>
      </c>
      <c r="D345" s="212" t="s">
        <v>499</v>
      </c>
      <c r="E345" s="212"/>
      <c r="F345" s="211" t="s">
        <v>500</v>
      </c>
      <c r="G345" s="212" t="s">
        <v>501</v>
      </c>
      <c r="H345" s="219"/>
      <c r="I345" s="214"/>
      <c r="J345" s="215"/>
      <c r="K345" s="214"/>
      <c r="L345" s="216"/>
      <c r="M345" s="217"/>
    </row>
    <row r="346" spans="1:13" s="218" customFormat="1" ht="12.75">
      <c r="A346" s="211">
        <v>11</v>
      </c>
      <c r="B346" s="211">
        <v>6</v>
      </c>
      <c r="C346" s="211">
        <v>2023</v>
      </c>
      <c r="D346" s="212" t="s">
        <v>502</v>
      </c>
      <c r="E346" s="212"/>
      <c r="F346" s="211" t="s">
        <v>500</v>
      </c>
      <c r="G346" s="212" t="s">
        <v>501</v>
      </c>
      <c r="H346" s="213"/>
      <c r="I346" s="214"/>
      <c r="J346" s="215"/>
      <c r="K346" s="214"/>
      <c r="L346" s="216"/>
      <c r="M346" s="217"/>
    </row>
    <row r="347" spans="1:13" s="218" customFormat="1" ht="12.75">
      <c r="A347" s="211">
        <v>11</v>
      </c>
      <c r="B347" s="211">
        <v>6</v>
      </c>
      <c r="C347" s="211">
        <v>2023</v>
      </c>
      <c r="D347" s="212" t="s">
        <v>503</v>
      </c>
      <c r="E347" s="212"/>
      <c r="F347" s="211" t="s">
        <v>128</v>
      </c>
      <c r="G347" s="212" t="s">
        <v>303</v>
      </c>
      <c r="H347" s="213"/>
      <c r="I347" s="214"/>
      <c r="J347" s="215"/>
      <c r="K347" s="214"/>
      <c r="L347" s="216"/>
      <c r="M347" s="217"/>
    </row>
    <row r="348" spans="1:13" s="218" customFormat="1" ht="12.75">
      <c r="A348" s="211">
        <v>11</v>
      </c>
      <c r="B348" s="211">
        <v>6</v>
      </c>
      <c r="C348" s="211">
        <v>2023</v>
      </c>
      <c r="D348" s="212" t="s">
        <v>503</v>
      </c>
      <c r="E348" s="212"/>
      <c r="F348" s="211" t="s">
        <v>128</v>
      </c>
      <c r="G348" s="212" t="s">
        <v>303</v>
      </c>
      <c r="H348" s="213"/>
      <c r="I348" s="214"/>
      <c r="J348" s="215"/>
      <c r="K348" s="214"/>
      <c r="L348" s="216"/>
      <c r="M348" s="217"/>
    </row>
    <row r="349" spans="1:13" s="218" customFormat="1" ht="12.75">
      <c r="A349" s="211">
        <v>11</v>
      </c>
      <c r="B349" s="211">
        <v>6</v>
      </c>
      <c r="C349" s="211">
        <v>2023</v>
      </c>
      <c r="D349" s="212" t="s">
        <v>503</v>
      </c>
      <c r="E349" s="212"/>
      <c r="F349" s="211" t="s">
        <v>128</v>
      </c>
      <c r="G349" s="212" t="s">
        <v>303</v>
      </c>
      <c r="H349" s="213"/>
      <c r="I349" s="214"/>
      <c r="J349" s="215"/>
      <c r="K349" s="214"/>
      <c r="L349" s="216"/>
      <c r="M349" s="217"/>
    </row>
    <row r="350" spans="1:13" s="218" customFormat="1" ht="12.75">
      <c r="A350" s="211">
        <v>11</v>
      </c>
      <c r="B350" s="211">
        <v>6</v>
      </c>
      <c r="C350" s="211">
        <v>2023</v>
      </c>
      <c r="D350" s="212" t="s">
        <v>503</v>
      </c>
      <c r="E350" s="212"/>
      <c r="F350" s="211" t="s">
        <v>128</v>
      </c>
      <c r="G350" s="212" t="s">
        <v>303</v>
      </c>
      <c r="H350" s="213"/>
      <c r="I350" s="214"/>
      <c r="J350" s="215"/>
      <c r="K350" s="214"/>
      <c r="L350" s="216"/>
      <c r="M350" s="217"/>
    </row>
    <row r="351" spans="1:13" s="218" customFormat="1" ht="12.75">
      <c r="A351" s="211">
        <v>11</v>
      </c>
      <c r="B351" s="211">
        <v>6</v>
      </c>
      <c r="C351" s="211">
        <v>2023</v>
      </c>
      <c r="D351" s="212" t="s">
        <v>503</v>
      </c>
      <c r="E351" s="212"/>
      <c r="F351" s="211" t="s">
        <v>128</v>
      </c>
      <c r="G351" s="212" t="s">
        <v>303</v>
      </c>
      <c r="H351" s="213"/>
      <c r="I351" s="214"/>
      <c r="J351" s="215"/>
      <c r="K351" s="214"/>
      <c r="L351" s="216"/>
      <c r="M351" s="217"/>
    </row>
    <row r="352" spans="1:13" s="218" customFormat="1" ht="12.75">
      <c r="A352" s="211">
        <v>11</v>
      </c>
      <c r="B352" s="211">
        <v>6</v>
      </c>
      <c r="C352" s="211">
        <v>2023</v>
      </c>
      <c r="D352" s="212" t="s">
        <v>503</v>
      </c>
      <c r="E352" s="212"/>
      <c r="F352" s="211" t="s">
        <v>128</v>
      </c>
      <c r="G352" s="212" t="s">
        <v>303</v>
      </c>
      <c r="H352" s="213"/>
      <c r="I352" s="214"/>
      <c r="J352" s="215"/>
      <c r="K352" s="214"/>
      <c r="L352" s="216"/>
      <c r="M352" s="217"/>
    </row>
    <row r="353" spans="1:13" s="218" customFormat="1" ht="12.75">
      <c r="A353" s="211">
        <v>11</v>
      </c>
      <c r="B353" s="211">
        <v>6</v>
      </c>
      <c r="C353" s="211">
        <v>2023</v>
      </c>
      <c r="D353" s="212" t="s">
        <v>504</v>
      </c>
      <c r="E353" s="212"/>
      <c r="F353" s="211" t="s">
        <v>128</v>
      </c>
      <c r="G353" s="212" t="s">
        <v>501</v>
      </c>
      <c r="H353" s="219"/>
      <c r="I353" s="214"/>
      <c r="J353" s="215"/>
      <c r="K353" s="214"/>
      <c r="L353" s="216"/>
      <c r="M353" s="217"/>
    </row>
    <row r="354" spans="1:13" s="218" customFormat="1" ht="12.75">
      <c r="A354" s="211">
        <v>11</v>
      </c>
      <c r="B354" s="211">
        <v>6</v>
      </c>
      <c r="C354" s="211">
        <v>2023</v>
      </c>
      <c r="D354" s="212" t="s">
        <v>504</v>
      </c>
      <c r="E354" s="212"/>
      <c r="F354" s="211" t="s">
        <v>128</v>
      </c>
      <c r="G354" s="212" t="s">
        <v>501</v>
      </c>
      <c r="H354" s="213"/>
      <c r="I354" s="214"/>
      <c r="J354" s="215"/>
      <c r="K354" s="214"/>
      <c r="L354" s="216"/>
      <c r="M354" s="217"/>
    </row>
    <row r="355" spans="1:13" s="218" customFormat="1" ht="12.75">
      <c r="A355" s="211">
        <v>11</v>
      </c>
      <c r="B355" s="211">
        <v>6</v>
      </c>
      <c r="C355" s="211">
        <v>2023</v>
      </c>
      <c r="D355" s="212" t="s">
        <v>504</v>
      </c>
      <c r="E355" s="212"/>
      <c r="F355" s="211" t="s">
        <v>128</v>
      </c>
      <c r="G355" s="212" t="s">
        <v>501</v>
      </c>
      <c r="H355" s="213"/>
      <c r="I355" s="214"/>
      <c r="J355" s="215"/>
      <c r="K355" s="214"/>
      <c r="L355" s="216"/>
      <c r="M355" s="217"/>
    </row>
    <row r="356" spans="1:13" s="218" customFormat="1" ht="12.75">
      <c r="A356" s="211">
        <v>11</v>
      </c>
      <c r="B356" s="211">
        <v>6</v>
      </c>
      <c r="C356" s="211">
        <v>2023</v>
      </c>
      <c r="D356" s="212" t="s">
        <v>504</v>
      </c>
      <c r="E356" s="212"/>
      <c r="F356" s="211" t="s">
        <v>128</v>
      </c>
      <c r="G356" s="212" t="s">
        <v>501</v>
      </c>
      <c r="H356" s="213"/>
      <c r="I356" s="214"/>
      <c r="J356" s="215"/>
      <c r="K356" s="214"/>
      <c r="L356" s="216"/>
      <c r="M356" s="217"/>
    </row>
    <row r="357" spans="1:13" s="218" customFormat="1" ht="12.75">
      <c r="A357" s="211">
        <v>25</v>
      </c>
      <c r="B357" s="211">
        <v>6</v>
      </c>
      <c r="C357" s="211">
        <v>2023</v>
      </c>
      <c r="D357" s="212" t="s">
        <v>505</v>
      </c>
      <c r="E357" s="212"/>
      <c r="F357" s="211" t="s">
        <v>127</v>
      </c>
      <c r="G357" s="212" t="s">
        <v>303</v>
      </c>
      <c r="H357" s="219"/>
      <c r="I357" s="214"/>
      <c r="J357" s="215"/>
      <c r="K357" s="214"/>
      <c r="L357" s="216"/>
      <c r="M357" s="217"/>
    </row>
    <row r="358" spans="1:13" s="218" customFormat="1" ht="12.75">
      <c r="A358" s="211">
        <v>25</v>
      </c>
      <c r="B358" s="211">
        <v>6</v>
      </c>
      <c r="C358" s="211">
        <v>2023</v>
      </c>
      <c r="D358" s="212" t="s">
        <v>505</v>
      </c>
      <c r="E358" s="212"/>
      <c r="F358" s="211" t="s">
        <v>127</v>
      </c>
      <c r="G358" s="212" t="s">
        <v>303</v>
      </c>
      <c r="H358" s="213"/>
      <c r="I358" s="214"/>
      <c r="J358" s="215"/>
      <c r="K358" s="214"/>
      <c r="L358" s="216"/>
      <c r="M358" s="217"/>
    </row>
    <row r="359" spans="1:13" s="218" customFormat="1" ht="12.75">
      <c r="A359" s="211">
        <v>25</v>
      </c>
      <c r="B359" s="211">
        <v>6</v>
      </c>
      <c r="C359" s="211">
        <v>2023</v>
      </c>
      <c r="D359" s="212" t="s">
        <v>505</v>
      </c>
      <c r="E359" s="212"/>
      <c r="F359" s="211" t="s">
        <v>127</v>
      </c>
      <c r="G359" s="212" t="s">
        <v>303</v>
      </c>
      <c r="H359" s="213"/>
      <c r="I359" s="214"/>
      <c r="J359" s="215"/>
      <c r="K359" s="214"/>
      <c r="L359" s="216"/>
      <c r="M359" s="217"/>
    </row>
    <row r="360" spans="1:13" s="218" customFormat="1" ht="12.75">
      <c r="A360" s="211">
        <v>2</v>
      </c>
      <c r="B360" s="211">
        <v>7</v>
      </c>
      <c r="C360" s="211">
        <v>2023</v>
      </c>
      <c r="D360" s="212" t="s">
        <v>470</v>
      </c>
      <c r="E360" s="212"/>
      <c r="F360" s="211" t="s">
        <v>126</v>
      </c>
      <c r="G360" s="212" t="s">
        <v>506</v>
      </c>
      <c r="H360" s="219"/>
      <c r="I360" s="214"/>
      <c r="J360" s="215"/>
      <c r="K360" s="214"/>
      <c r="L360" s="216"/>
      <c r="M360" s="217"/>
    </row>
    <row r="361" spans="1:13" s="218" customFormat="1" ht="12.75">
      <c r="A361" s="211">
        <v>2</v>
      </c>
      <c r="B361" s="211">
        <v>7</v>
      </c>
      <c r="C361" s="211">
        <v>2023</v>
      </c>
      <c r="D361" s="212" t="s">
        <v>470</v>
      </c>
      <c r="E361" s="212"/>
      <c r="F361" s="211" t="s">
        <v>126</v>
      </c>
      <c r="G361" s="212" t="s">
        <v>506</v>
      </c>
      <c r="H361" s="213"/>
      <c r="I361" s="214"/>
      <c r="J361" s="215"/>
      <c r="K361" s="214"/>
      <c r="L361" s="216"/>
      <c r="M361" s="217"/>
    </row>
    <row r="362" spans="1:13" s="218" customFormat="1" ht="12.75">
      <c r="A362" s="211">
        <v>2</v>
      </c>
      <c r="B362" s="211">
        <v>7</v>
      </c>
      <c r="C362" s="211">
        <v>2023</v>
      </c>
      <c r="D362" s="212" t="s">
        <v>470</v>
      </c>
      <c r="E362" s="212"/>
      <c r="F362" s="211" t="s">
        <v>126</v>
      </c>
      <c r="G362" s="212" t="s">
        <v>506</v>
      </c>
      <c r="H362" s="213"/>
      <c r="I362" s="214"/>
      <c r="J362" s="215"/>
      <c r="K362" s="214"/>
      <c r="L362" s="216"/>
      <c r="M362" s="217"/>
    </row>
    <row r="363" spans="1:13" s="218" customFormat="1" ht="12.75">
      <c r="A363" s="211">
        <v>2</v>
      </c>
      <c r="B363" s="211">
        <v>7</v>
      </c>
      <c r="C363" s="211">
        <v>2023</v>
      </c>
      <c r="D363" s="212" t="s">
        <v>470</v>
      </c>
      <c r="E363" s="212"/>
      <c r="F363" s="211" t="s">
        <v>126</v>
      </c>
      <c r="G363" s="212" t="s">
        <v>506</v>
      </c>
      <c r="H363" s="213"/>
      <c r="I363" s="214"/>
      <c r="J363" s="215"/>
      <c r="K363" s="214"/>
      <c r="L363" s="216"/>
      <c r="M363" s="217"/>
    </row>
    <row r="364" spans="1:13" s="218" customFormat="1" ht="12.75">
      <c r="A364" s="211">
        <v>2</v>
      </c>
      <c r="B364" s="211">
        <v>7</v>
      </c>
      <c r="C364" s="211">
        <v>2023</v>
      </c>
      <c r="D364" s="212" t="s">
        <v>507</v>
      </c>
      <c r="E364" s="212"/>
      <c r="F364" s="211" t="s">
        <v>140</v>
      </c>
      <c r="G364" s="212" t="s">
        <v>508</v>
      </c>
      <c r="H364" s="213"/>
      <c r="I364" s="214"/>
      <c r="J364" s="215"/>
      <c r="K364" s="214"/>
      <c r="L364" s="216"/>
      <c r="M364" s="217"/>
    </row>
    <row r="365" spans="1:13" s="218" customFormat="1" ht="12.75">
      <c r="A365" s="211">
        <v>22</v>
      </c>
      <c r="B365" s="211">
        <v>7</v>
      </c>
      <c r="C365" s="211">
        <v>2023</v>
      </c>
      <c r="D365" s="212" t="s">
        <v>509</v>
      </c>
      <c r="E365" s="212"/>
      <c r="F365" s="211" t="s">
        <v>142</v>
      </c>
      <c r="G365" s="212" t="s">
        <v>510</v>
      </c>
      <c r="H365" s="213"/>
      <c r="I365" s="214"/>
      <c r="J365" s="215"/>
      <c r="K365" s="214"/>
      <c r="L365" s="216"/>
      <c r="M365" s="217"/>
    </row>
    <row r="366" spans="1:13" s="218" customFormat="1" ht="12.75">
      <c r="A366" s="211">
        <v>22</v>
      </c>
      <c r="B366" s="211">
        <v>7</v>
      </c>
      <c r="C366" s="211">
        <v>2023</v>
      </c>
      <c r="D366" s="212" t="s">
        <v>509</v>
      </c>
      <c r="E366" s="212"/>
      <c r="F366" s="211" t="s">
        <v>142</v>
      </c>
      <c r="G366" s="212" t="s">
        <v>510</v>
      </c>
      <c r="H366" s="219"/>
      <c r="I366" s="214"/>
      <c r="J366" s="215"/>
      <c r="K366" s="214"/>
      <c r="L366" s="216"/>
      <c r="M366" s="217"/>
    </row>
    <row r="367" spans="1:13" s="218" customFormat="1" ht="12.75">
      <c r="A367" s="211">
        <v>22</v>
      </c>
      <c r="B367" s="211">
        <v>7</v>
      </c>
      <c r="C367" s="211">
        <v>2023</v>
      </c>
      <c r="D367" s="212" t="s">
        <v>509</v>
      </c>
      <c r="E367" s="212"/>
      <c r="F367" s="211" t="s">
        <v>142</v>
      </c>
      <c r="G367" s="212" t="s">
        <v>510</v>
      </c>
      <c r="H367" s="213"/>
      <c r="I367" s="214"/>
      <c r="J367" s="215"/>
      <c r="K367" s="214"/>
      <c r="L367" s="216"/>
      <c r="M367" s="217"/>
    </row>
    <row r="368" spans="1:13" s="218" customFormat="1" ht="12.75">
      <c r="A368" s="211">
        <v>22</v>
      </c>
      <c r="B368" s="211">
        <v>7</v>
      </c>
      <c r="C368" s="211">
        <v>2023</v>
      </c>
      <c r="D368" s="212" t="s">
        <v>509</v>
      </c>
      <c r="E368" s="212"/>
      <c r="F368" s="211" t="s">
        <v>142</v>
      </c>
      <c r="G368" s="212" t="s">
        <v>510</v>
      </c>
      <c r="H368" s="219"/>
      <c r="I368" s="214"/>
      <c r="J368" s="221"/>
      <c r="K368" s="214"/>
      <c r="L368" s="216"/>
      <c r="M368" s="217"/>
    </row>
    <row r="369" spans="1:12" ht="12.75">
      <c r="A369" s="149"/>
      <c r="B369" s="149"/>
      <c r="C369" s="149"/>
      <c r="D369" s="153"/>
      <c r="E369" s="153"/>
      <c r="F369" s="222"/>
      <c r="G369" s="152"/>
      <c r="H369" s="151">
        <f>COUNTA(H7:H368)</f>
        <v>271</v>
      </c>
      <c r="I369" s="151"/>
      <c r="J369" s="223">
        <f>SUBTOTAL(9,J7:J368)</f>
        <v>379229</v>
      </c>
      <c r="K369" s="223">
        <f>SUBTOTAL(9,K7:K368)</f>
        <v>2257</v>
      </c>
      <c r="L369" s="224">
        <f>J369/K369</f>
        <v>168.02348249889232</v>
      </c>
    </row>
    <row r="371" ht="12.75">
      <c r="C371" s="225"/>
    </row>
    <row r="373" ht="12.75">
      <c r="C373" s="226"/>
    </row>
  </sheetData>
  <sheetProtection selectLockedCells="1" selectUnlockedCells="1"/>
  <autoFilter ref="A6:M369"/>
  <conditionalFormatting sqref="L1:L65532">
    <cfRule type="cellIs" priority="1" dxfId="1" operator="greaterThan" stopIfTrue="1">
      <formula>190</formula>
    </cfRule>
  </conditionalFormatting>
  <conditionalFormatting sqref="M1:M65532">
    <cfRule type="cellIs" priority="2" dxfId="2" operator="equal" stopIfTrue="1">
      <formula>"2 èmes"</formula>
    </cfRule>
    <cfRule type="cellIs" priority="3" dxfId="3" operator="equal" stopIfTrue="1">
      <formula>"1ers"</formula>
    </cfRule>
    <cfRule type="cellIs" priority="4" dxfId="4" operator="equal" stopIfTrue="1">
      <formula>"3 èmes"</formula>
    </cfRule>
  </conditionalFormatting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U145"/>
  <sheetViews>
    <sheetView workbookViewId="0" topLeftCell="A1">
      <selection activeCell="J22" sqref="J22"/>
    </sheetView>
  </sheetViews>
  <sheetFormatPr defaultColWidth="11.00390625" defaultRowHeight="14.25"/>
  <cols>
    <col min="1" max="1" width="30.625" style="143" customWidth="1"/>
    <col min="2" max="2" width="17.875" style="143" customWidth="1"/>
    <col min="3" max="3" width="17.375" style="143" customWidth="1"/>
    <col min="4" max="4" width="17.25390625" style="143" customWidth="1"/>
    <col min="5" max="16384" width="9.875" style="143" customWidth="1"/>
  </cols>
  <sheetData>
    <row r="2" spans="1:9" ht="12.75">
      <c r="A2" s="340" t="s">
        <v>511</v>
      </c>
      <c r="B2" s="340"/>
      <c r="C2" s="340"/>
      <c r="D2" s="340"/>
      <c r="E2" s="340"/>
      <c r="F2" s="340"/>
      <c r="G2" s="340"/>
      <c r="H2" s="340"/>
      <c r="I2" s="340"/>
    </row>
    <row r="4" ht="12.75">
      <c r="J4" s="151" t="s">
        <v>512</v>
      </c>
    </row>
    <row r="5" ht="12.75">
      <c r="A5" s="227" t="s">
        <v>513</v>
      </c>
    </row>
    <row r="6" spans="1:10" ht="12.75">
      <c r="A6" s="153" t="s">
        <v>514</v>
      </c>
      <c r="B6" s="153"/>
      <c r="C6" s="222" t="s">
        <v>303</v>
      </c>
      <c r="D6" s="153" t="s">
        <v>515</v>
      </c>
      <c r="F6" s="153"/>
      <c r="J6" s="151">
        <v>2</v>
      </c>
    </row>
    <row r="7" spans="1:10" ht="12.75">
      <c r="A7" s="153" t="s">
        <v>514</v>
      </c>
      <c r="B7" s="228"/>
      <c r="C7" s="222" t="s">
        <v>303</v>
      </c>
      <c r="D7" s="153" t="s">
        <v>516</v>
      </c>
      <c r="E7" s="153"/>
      <c r="F7" s="153"/>
      <c r="G7" s="144"/>
      <c r="H7" s="144"/>
      <c r="I7" s="144"/>
      <c r="J7" s="151">
        <v>2</v>
      </c>
    </row>
    <row r="8" spans="1:10" ht="12.75">
      <c r="A8" s="153" t="s">
        <v>517</v>
      </c>
      <c r="B8" s="153"/>
      <c r="C8" s="222" t="s">
        <v>303</v>
      </c>
      <c r="D8" s="153" t="s">
        <v>518</v>
      </c>
      <c r="F8" s="153"/>
      <c r="J8" s="151">
        <v>2</v>
      </c>
    </row>
    <row r="9" spans="1:10" ht="12.75">
      <c r="A9" s="153" t="s">
        <v>519</v>
      </c>
      <c r="B9" s="153"/>
      <c r="C9" s="222" t="s">
        <v>303</v>
      </c>
      <c r="D9" s="153" t="s">
        <v>520</v>
      </c>
      <c r="F9" s="153"/>
      <c r="J9" s="151">
        <v>2</v>
      </c>
    </row>
    <row r="10" spans="1:10" s="218" customFormat="1" ht="12.75">
      <c r="A10" s="153" t="s">
        <v>521</v>
      </c>
      <c r="B10" s="228"/>
      <c r="C10" s="222" t="s">
        <v>303</v>
      </c>
      <c r="D10" s="153" t="s">
        <v>516</v>
      </c>
      <c r="E10" s="212"/>
      <c r="J10" s="229">
        <v>2</v>
      </c>
    </row>
    <row r="11" spans="1:10" ht="12.75">
      <c r="A11" s="153" t="s">
        <v>522</v>
      </c>
      <c r="C11" s="222" t="s">
        <v>523</v>
      </c>
      <c r="D11" s="152" t="s">
        <v>524</v>
      </c>
      <c r="E11" s="153"/>
      <c r="F11" s="153"/>
      <c r="J11" s="222">
        <v>2</v>
      </c>
    </row>
    <row r="12" spans="1:10" ht="12.75">
      <c r="A12" s="153" t="s">
        <v>522</v>
      </c>
      <c r="C12" s="222" t="s">
        <v>523</v>
      </c>
      <c r="D12" s="152" t="s">
        <v>525</v>
      </c>
      <c r="E12" s="153"/>
      <c r="F12" s="153"/>
      <c r="J12" s="222">
        <v>1</v>
      </c>
    </row>
    <row r="13" spans="1:10" ht="12.75">
      <c r="A13" s="153" t="s">
        <v>526</v>
      </c>
      <c r="C13" s="222" t="s">
        <v>523</v>
      </c>
      <c r="D13" s="152" t="s">
        <v>527</v>
      </c>
      <c r="E13" s="153"/>
      <c r="F13" s="153"/>
      <c r="J13" s="222">
        <v>1</v>
      </c>
    </row>
    <row r="14" spans="1:10" ht="12.75">
      <c r="A14" s="153" t="s">
        <v>528</v>
      </c>
      <c r="C14" s="222" t="s">
        <v>523</v>
      </c>
      <c r="D14" s="152" t="s">
        <v>529</v>
      </c>
      <c r="E14" s="153"/>
      <c r="F14" s="153"/>
      <c r="J14" s="222">
        <v>1</v>
      </c>
    </row>
    <row r="15" spans="1:10" ht="12.75">
      <c r="A15" s="153" t="s">
        <v>528</v>
      </c>
      <c r="C15" s="222" t="s">
        <v>523</v>
      </c>
      <c r="D15" s="152" t="s">
        <v>530</v>
      </c>
      <c r="E15" s="153"/>
      <c r="F15" s="153"/>
      <c r="J15" s="222">
        <v>1</v>
      </c>
    </row>
    <row r="16" spans="1:10" s="231" customFormat="1" ht="12.75">
      <c r="A16" s="230" t="s">
        <v>531</v>
      </c>
      <c r="C16" s="232" t="s">
        <v>442</v>
      </c>
      <c r="D16" s="233" t="s">
        <v>525</v>
      </c>
      <c r="E16" s="230"/>
      <c r="J16" s="229">
        <v>1</v>
      </c>
    </row>
    <row r="17" spans="1:10" s="231" customFormat="1" ht="12.75">
      <c r="A17" s="230" t="s">
        <v>532</v>
      </c>
      <c r="C17" s="232" t="s">
        <v>523</v>
      </c>
      <c r="D17" s="233" t="s">
        <v>527</v>
      </c>
      <c r="E17" s="230"/>
      <c r="J17" s="229">
        <v>1</v>
      </c>
    </row>
    <row r="18" spans="1:10" s="231" customFormat="1" ht="12.75">
      <c r="A18" s="230" t="s">
        <v>533</v>
      </c>
      <c r="C18" s="232" t="s">
        <v>303</v>
      </c>
      <c r="D18" s="233" t="s">
        <v>530</v>
      </c>
      <c r="E18" s="230"/>
      <c r="J18" s="229">
        <v>1</v>
      </c>
    </row>
    <row r="19" spans="1:10" s="231" customFormat="1" ht="12.75">
      <c r="A19" s="230" t="s">
        <v>533</v>
      </c>
      <c r="C19" s="232" t="s">
        <v>303</v>
      </c>
      <c r="D19" s="233" t="s">
        <v>534</v>
      </c>
      <c r="E19" s="230"/>
      <c r="J19" s="229">
        <v>1</v>
      </c>
    </row>
    <row r="20" spans="1:10" ht="12.75">
      <c r="A20" s="153" t="s">
        <v>483</v>
      </c>
      <c r="C20" s="222" t="s">
        <v>303</v>
      </c>
      <c r="D20" s="152" t="s">
        <v>527</v>
      </c>
      <c r="E20" s="153"/>
      <c r="F20" s="153"/>
      <c r="J20" s="222">
        <v>1</v>
      </c>
    </row>
    <row r="21" spans="1:10" ht="12.75">
      <c r="A21" s="153" t="s">
        <v>535</v>
      </c>
      <c r="B21" s="144"/>
      <c r="C21" s="150" t="s">
        <v>24</v>
      </c>
      <c r="D21" s="153" t="s">
        <v>536</v>
      </c>
      <c r="E21" s="153"/>
      <c r="F21" s="144"/>
      <c r="G21" s="144"/>
      <c r="H21" s="144"/>
      <c r="I21" s="144"/>
      <c r="J21" s="222">
        <v>2</v>
      </c>
    </row>
    <row r="22" spans="1:10" ht="12.75">
      <c r="A22" s="153"/>
      <c r="B22" s="144"/>
      <c r="C22" s="150"/>
      <c r="D22" s="153"/>
      <c r="E22" s="153"/>
      <c r="F22" s="144"/>
      <c r="G22" s="144"/>
      <c r="H22" s="144"/>
      <c r="I22" s="144"/>
      <c r="J22" s="223"/>
    </row>
    <row r="23" spans="1:10" ht="12.75">
      <c r="A23" s="153"/>
      <c r="B23" s="144"/>
      <c r="C23" s="150"/>
      <c r="D23" s="153"/>
      <c r="E23" s="153"/>
      <c r="F23" s="144"/>
      <c r="G23" s="144"/>
      <c r="H23" s="144"/>
      <c r="I23" s="144"/>
      <c r="J23" s="223">
        <f>SUM(J6:J22)</f>
        <v>23</v>
      </c>
    </row>
    <row r="24" spans="1:10" ht="12.75">
      <c r="A24" s="153"/>
      <c r="B24" s="144"/>
      <c r="C24" s="150"/>
      <c r="D24" s="153"/>
      <c r="E24" s="153"/>
      <c r="F24" s="144"/>
      <c r="G24" s="144"/>
      <c r="H24" s="144"/>
      <c r="I24" s="144"/>
      <c r="J24" s="223"/>
    </row>
    <row r="25" spans="1:10" ht="12.75">
      <c r="A25" s="227" t="s">
        <v>537</v>
      </c>
      <c r="D25" s="144"/>
      <c r="H25" s="151"/>
      <c r="I25" s="151"/>
      <c r="J25" s="151"/>
    </row>
    <row r="26" spans="1:10" ht="12.75">
      <c r="A26" s="153" t="s">
        <v>538</v>
      </c>
      <c r="D26" s="189" t="s">
        <v>539</v>
      </c>
      <c r="J26" s="151">
        <v>1</v>
      </c>
    </row>
    <row r="27" spans="1:10" ht="12.75">
      <c r="A27" s="153"/>
      <c r="D27" s="189"/>
      <c r="J27" s="151"/>
    </row>
    <row r="28" spans="1:10" ht="12.75">
      <c r="A28" s="153"/>
      <c r="D28" s="222"/>
      <c r="E28" s="153"/>
      <c r="J28" s="223">
        <f>SUM(J26:J27)</f>
        <v>1</v>
      </c>
    </row>
    <row r="29" spans="1:10" ht="12.75">
      <c r="A29" s="227" t="s">
        <v>540</v>
      </c>
      <c r="D29" s="222"/>
      <c r="E29" s="153"/>
      <c r="J29" s="151"/>
    </row>
    <row r="30" spans="1:10" ht="12.75">
      <c r="A30" s="153"/>
      <c r="C30" s="222"/>
      <c r="D30" s="152"/>
      <c r="E30" s="153"/>
      <c r="J30" s="151"/>
    </row>
    <row r="31" spans="1:10" ht="12.75">
      <c r="A31" s="227"/>
      <c r="D31" s="222"/>
      <c r="E31" s="153"/>
      <c r="J31" s="151"/>
    </row>
    <row r="32" spans="2:10" ht="12.75">
      <c r="B32" s="153"/>
      <c r="D32" s="153"/>
      <c r="F32" s="153"/>
      <c r="J32" s="223">
        <f>SUM(J30:J31)</f>
        <v>0</v>
      </c>
    </row>
    <row r="33" spans="1:10" ht="12.75">
      <c r="A33" s="227" t="s">
        <v>541</v>
      </c>
      <c r="B33" s="153"/>
      <c r="D33" s="153"/>
      <c r="F33" s="153"/>
      <c r="J33" s="151"/>
    </row>
    <row r="34" spans="1:10" ht="12.75">
      <c r="A34" s="153" t="s">
        <v>542</v>
      </c>
      <c r="C34" s="151" t="s">
        <v>523</v>
      </c>
      <c r="D34" s="152" t="s">
        <v>543</v>
      </c>
      <c r="E34" s="153"/>
      <c r="F34" s="153"/>
      <c r="J34" s="151">
        <v>3</v>
      </c>
    </row>
    <row r="35" spans="1:10" s="218" customFormat="1" ht="12.75">
      <c r="A35" s="230" t="s">
        <v>544</v>
      </c>
      <c r="B35" s="231"/>
      <c r="C35" s="232" t="s">
        <v>303</v>
      </c>
      <c r="D35" s="233" t="s">
        <v>545</v>
      </c>
      <c r="E35" s="230"/>
      <c r="F35" s="231"/>
      <c r="G35" s="231"/>
      <c r="H35" s="231"/>
      <c r="I35" s="231"/>
      <c r="J35" s="229">
        <v>2</v>
      </c>
    </row>
    <row r="36" spans="1:10" ht="12.75">
      <c r="A36" s="226"/>
      <c r="B36" s="153"/>
      <c r="C36" s="144"/>
      <c r="D36" s="151"/>
      <c r="E36" s="153"/>
      <c r="F36" s="153"/>
      <c r="G36" s="144"/>
      <c r="H36" s="144"/>
      <c r="I36" s="144"/>
      <c r="J36" s="223">
        <f>SUM(J34:J35)</f>
        <v>5</v>
      </c>
    </row>
    <row r="37" spans="1:10" ht="12.75">
      <c r="A37" s="227" t="s">
        <v>546</v>
      </c>
      <c r="B37" s="153"/>
      <c r="C37" s="144"/>
      <c r="D37" s="151"/>
      <c r="E37" s="153"/>
      <c r="F37" s="153"/>
      <c r="G37" s="144"/>
      <c r="H37" s="144"/>
      <c r="I37" s="144"/>
      <c r="J37" s="150"/>
    </row>
    <row r="38" s="1" customFormat="1" ht="14.25"/>
    <row r="39" ht="12.75">
      <c r="J39" s="151"/>
    </row>
    <row r="40" ht="12.75">
      <c r="J40" s="223">
        <f>SUM(J38:J39)</f>
        <v>0</v>
      </c>
    </row>
    <row r="41" spans="1:10" ht="12.75">
      <c r="A41" s="227" t="s">
        <v>547</v>
      </c>
      <c r="J41" s="149"/>
    </row>
    <row r="42" ht="12.75">
      <c r="J42" s="149"/>
    </row>
    <row r="43" spans="1:10" ht="12.75">
      <c r="A43" s="234">
        <v>19</v>
      </c>
      <c r="B43" s="235" t="s">
        <v>548</v>
      </c>
      <c r="C43" s="151"/>
      <c r="D43" s="152"/>
      <c r="E43" s="153"/>
      <c r="F43" s="153"/>
      <c r="G43" s="153"/>
      <c r="H43" s="153"/>
      <c r="I43" s="153"/>
      <c r="J43" s="151"/>
    </row>
    <row r="44" spans="1:10" ht="12.75">
      <c r="A44" s="153" t="s">
        <v>514</v>
      </c>
      <c r="C44" s="222" t="s">
        <v>303</v>
      </c>
      <c r="D44" s="152" t="s">
        <v>549</v>
      </c>
      <c r="E44" s="153"/>
      <c r="F44" s="153"/>
      <c r="J44" s="222">
        <v>2</v>
      </c>
    </row>
    <row r="45" spans="1:10" ht="12.75">
      <c r="A45" s="153" t="s">
        <v>550</v>
      </c>
      <c r="C45" s="222" t="s">
        <v>303</v>
      </c>
      <c r="D45" s="152" t="s">
        <v>551</v>
      </c>
      <c r="E45" s="153"/>
      <c r="F45" s="153"/>
      <c r="J45" s="222">
        <v>2</v>
      </c>
    </row>
    <row r="46" spans="1:10" ht="12.75">
      <c r="A46" s="162" t="s">
        <v>396</v>
      </c>
      <c r="C46" s="222" t="s">
        <v>523</v>
      </c>
      <c r="D46" s="152" t="s">
        <v>552</v>
      </c>
      <c r="E46" s="153"/>
      <c r="F46" s="153"/>
      <c r="J46" s="222">
        <v>2</v>
      </c>
    </row>
    <row r="47" spans="1:10" ht="12.75">
      <c r="A47" s="162" t="s">
        <v>398</v>
      </c>
      <c r="C47" s="222" t="s">
        <v>523</v>
      </c>
      <c r="D47" s="152" t="s">
        <v>553</v>
      </c>
      <c r="E47" s="153"/>
      <c r="F47" s="153"/>
      <c r="J47" s="222">
        <v>2</v>
      </c>
    </row>
    <row r="48" spans="1:10" s="218" customFormat="1" ht="12.75">
      <c r="A48" s="153" t="s">
        <v>521</v>
      </c>
      <c r="B48" s="143"/>
      <c r="C48" s="222" t="s">
        <v>303</v>
      </c>
      <c r="D48" s="152" t="s">
        <v>549</v>
      </c>
      <c r="E48" s="212"/>
      <c r="F48" s="212"/>
      <c r="J48" s="229">
        <v>2</v>
      </c>
    </row>
    <row r="49" spans="1:255" s="153" customFormat="1" ht="12.75">
      <c r="A49" s="153" t="s">
        <v>554</v>
      </c>
      <c r="B49" s="228"/>
      <c r="C49" s="222" t="s">
        <v>380</v>
      </c>
      <c r="D49" s="153" t="s">
        <v>520</v>
      </c>
      <c r="F49" s="228"/>
      <c r="G49" s="222"/>
      <c r="J49" s="229">
        <v>2</v>
      </c>
      <c r="K49" s="222"/>
      <c r="N49" s="228"/>
      <c r="O49" s="222"/>
      <c r="R49" s="228"/>
      <c r="S49" s="222"/>
      <c r="V49" s="228"/>
      <c r="W49" s="222"/>
      <c r="Z49" s="228"/>
      <c r="AA49" s="222"/>
      <c r="AD49" s="228"/>
      <c r="AE49" s="222"/>
      <c r="AH49" s="228"/>
      <c r="AI49" s="222"/>
      <c r="AL49" s="228"/>
      <c r="AM49" s="222"/>
      <c r="AP49" s="228"/>
      <c r="AQ49" s="222"/>
      <c r="AT49" s="228"/>
      <c r="AU49" s="222"/>
      <c r="AX49" s="228"/>
      <c r="AY49" s="222"/>
      <c r="BB49" s="228"/>
      <c r="BC49" s="222"/>
      <c r="BF49" s="228"/>
      <c r="BG49" s="222"/>
      <c r="BJ49" s="228"/>
      <c r="BK49" s="222"/>
      <c r="BN49" s="228"/>
      <c r="BO49" s="222"/>
      <c r="BR49" s="228"/>
      <c r="BS49" s="222"/>
      <c r="BV49" s="228"/>
      <c r="BW49" s="222"/>
      <c r="BZ49" s="228"/>
      <c r="CA49" s="222"/>
      <c r="CD49" s="228"/>
      <c r="CE49" s="222"/>
      <c r="CH49" s="228"/>
      <c r="CI49" s="222"/>
      <c r="CL49" s="228"/>
      <c r="CM49" s="222"/>
      <c r="CP49" s="228"/>
      <c r="CQ49" s="222"/>
      <c r="CT49" s="228"/>
      <c r="CU49" s="222"/>
      <c r="CX49" s="228"/>
      <c r="CY49" s="222"/>
      <c r="DB49" s="228"/>
      <c r="DC49" s="222"/>
      <c r="DF49" s="228"/>
      <c r="DG49" s="222"/>
      <c r="DJ49" s="228"/>
      <c r="DK49" s="222"/>
      <c r="DN49" s="228"/>
      <c r="DO49" s="222"/>
      <c r="DR49" s="228"/>
      <c r="DS49" s="222"/>
      <c r="DV49" s="228"/>
      <c r="DW49" s="222"/>
      <c r="DZ49" s="228"/>
      <c r="EA49" s="222"/>
      <c r="ED49" s="228"/>
      <c r="EE49" s="222"/>
      <c r="EH49" s="228"/>
      <c r="EI49" s="222"/>
      <c r="EL49" s="228"/>
      <c r="EM49" s="222"/>
      <c r="EP49" s="228"/>
      <c r="EQ49" s="222"/>
      <c r="ET49" s="228"/>
      <c r="EU49" s="222"/>
      <c r="EX49" s="228"/>
      <c r="EY49" s="222"/>
      <c r="FB49" s="228"/>
      <c r="FC49" s="222"/>
      <c r="FF49" s="228"/>
      <c r="FG49" s="222"/>
      <c r="FJ49" s="228"/>
      <c r="FK49" s="222"/>
      <c r="FN49" s="228"/>
      <c r="FO49" s="222"/>
      <c r="FR49" s="228"/>
      <c r="FS49" s="222"/>
      <c r="FV49" s="228"/>
      <c r="FW49" s="222"/>
      <c r="FZ49" s="228"/>
      <c r="GA49" s="222"/>
      <c r="GD49" s="228"/>
      <c r="GE49" s="222"/>
      <c r="GH49" s="228"/>
      <c r="GI49" s="222"/>
      <c r="GL49" s="228"/>
      <c r="GM49" s="222"/>
      <c r="GP49" s="228"/>
      <c r="GQ49" s="222"/>
      <c r="GT49" s="228"/>
      <c r="GU49" s="222"/>
      <c r="GX49" s="228"/>
      <c r="GY49" s="222"/>
      <c r="HB49" s="228"/>
      <c r="HC49" s="222"/>
      <c r="HF49" s="228"/>
      <c r="HG49" s="222"/>
      <c r="HJ49" s="228"/>
      <c r="HK49" s="222"/>
      <c r="HN49" s="228"/>
      <c r="HO49" s="222"/>
      <c r="HR49" s="228"/>
      <c r="HS49" s="222"/>
      <c r="HV49" s="228"/>
      <c r="HW49" s="222"/>
      <c r="HZ49" s="228"/>
      <c r="IA49" s="222"/>
      <c r="ID49" s="228"/>
      <c r="IE49" s="222"/>
      <c r="IH49" s="228"/>
      <c r="II49" s="222"/>
      <c r="IL49" s="228"/>
      <c r="IM49" s="222"/>
      <c r="IP49" s="228"/>
      <c r="IQ49" s="222"/>
      <c r="IT49" s="228"/>
      <c r="IU49" s="222"/>
    </row>
    <row r="50" spans="1:10" ht="12.75">
      <c r="A50" s="153" t="s">
        <v>528</v>
      </c>
      <c r="C50" s="222" t="s">
        <v>523</v>
      </c>
      <c r="D50" s="152" t="s">
        <v>534</v>
      </c>
      <c r="E50" s="153"/>
      <c r="F50" s="153"/>
      <c r="J50" s="222">
        <v>1</v>
      </c>
    </row>
    <row r="51" spans="1:10" ht="12.75">
      <c r="A51" s="153" t="s">
        <v>528</v>
      </c>
      <c r="C51" s="222" t="s">
        <v>523</v>
      </c>
      <c r="D51" s="152" t="s">
        <v>555</v>
      </c>
      <c r="E51" s="153"/>
      <c r="F51" s="153"/>
      <c r="J51" s="222">
        <v>1</v>
      </c>
    </row>
    <row r="52" spans="1:10" ht="12.75">
      <c r="A52" s="153" t="s">
        <v>526</v>
      </c>
      <c r="C52" s="222" t="s">
        <v>523</v>
      </c>
      <c r="D52" s="152" t="s">
        <v>556</v>
      </c>
      <c r="E52" s="153"/>
      <c r="F52" s="153"/>
      <c r="J52" s="222">
        <v>1</v>
      </c>
    </row>
    <row r="53" spans="1:10" ht="12.75">
      <c r="A53" s="153" t="s">
        <v>483</v>
      </c>
      <c r="C53" s="222" t="s">
        <v>303</v>
      </c>
      <c r="D53" s="152" t="s">
        <v>557</v>
      </c>
      <c r="E53" s="153"/>
      <c r="F53" s="153"/>
      <c r="J53" s="222">
        <v>1</v>
      </c>
    </row>
    <row r="54" spans="1:10" ht="12.75">
      <c r="A54" s="153" t="s">
        <v>483</v>
      </c>
      <c r="C54" s="222" t="s">
        <v>303</v>
      </c>
      <c r="D54" s="152" t="s">
        <v>539</v>
      </c>
      <c r="E54" s="153"/>
      <c r="F54" s="153"/>
      <c r="J54" s="222">
        <v>1</v>
      </c>
    </row>
    <row r="55" spans="1:10" ht="12.75">
      <c r="A55" s="153" t="s">
        <v>470</v>
      </c>
      <c r="C55" s="222" t="s">
        <v>303</v>
      </c>
      <c r="D55" s="152" t="s">
        <v>558</v>
      </c>
      <c r="E55" s="153"/>
      <c r="F55" s="153"/>
      <c r="J55" s="222">
        <v>2</v>
      </c>
    </row>
    <row r="56" spans="1:10" s="218" customFormat="1" ht="12.75">
      <c r="A56" s="212" t="s">
        <v>483</v>
      </c>
      <c r="C56" s="211" t="s">
        <v>303</v>
      </c>
      <c r="D56" s="236" t="s">
        <v>527</v>
      </c>
      <c r="E56" s="212"/>
      <c r="F56" s="212"/>
      <c r="J56" s="211"/>
    </row>
    <row r="57" spans="1:10" s="218" customFormat="1" ht="12.75">
      <c r="A57" s="212" t="s">
        <v>482</v>
      </c>
      <c r="C57" s="211" t="s">
        <v>523</v>
      </c>
      <c r="D57" s="236" t="s">
        <v>559</v>
      </c>
      <c r="E57" s="212"/>
      <c r="F57" s="212"/>
      <c r="J57" s="211"/>
    </row>
    <row r="58" spans="1:10" s="218" customFormat="1" ht="12.75">
      <c r="A58" s="212" t="s">
        <v>486</v>
      </c>
      <c r="C58" s="211" t="s">
        <v>24</v>
      </c>
      <c r="D58" s="236" t="s">
        <v>560</v>
      </c>
      <c r="E58" s="212"/>
      <c r="F58" s="212"/>
      <c r="J58" s="211"/>
    </row>
    <row r="59" spans="1:10" s="218" customFormat="1" ht="12.75">
      <c r="A59" s="212" t="s">
        <v>561</v>
      </c>
      <c r="C59" s="211" t="s">
        <v>24</v>
      </c>
      <c r="D59" s="236" t="s">
        <v>527</v>
      </c>
      <c r="E59" s="212"/>
      <c r="F59" s="212"/>
      <c r="J59" s="211"/>
    </row>
    <row r="60" spans="1:10" ht="12.75">
      <c r="A60" s="153"/>
      <c r="B60" s="237"/>
      <c r="C60" s="153"/>
      <c r="D60" s="151"/>
      <c r="E60" s="152"/>
      <c r="F60" s="153"/>
      <c r="G60" s="153"/>
      <c r="H60" s="151"/>
      <c r="I60" s="151"/>
      <c r="J60" s="223">
        <f>SUM(J44:J59)</f>
        <v>19</v>
      </c>
    </row>
    <row r="61" spans="1:10" ht="12.75">
      <c r="A61" s="153"/>
      <c r="B61" s="237"/>
      <c r="C61" s="151"/>
      <c r="D61" s="151"/>
      <c r="E61" s="153"/>
      <c r="F61" s="153"/>
      <c r="G61" s="153"/>
      <c r="H61" s="153"/>
      <c r="I61" s="238"/>
      <c r="J61" s="239"/>
    </row>
    <row r="62" spans="1:10" ht="12.75">
      <c r="A62" s="234">
        <v>22</v>
      </c>
      <c r="B62" s="235" t="s">
        <v>562</v>
      </c>
      <c r="C62" s="151"/>
      <c r="D62" s="152"/>
      <c r="E62" s="153"/>
      <c r="F62" s="153"/>
      <c r="G62" s="153"/>
      <c r="H62" s="153"/>
      <c r="I62" s="153"/>
      <c r="J62" s="151"/>
    </row>
    <row r="63" spans="1:10" ht="12.75">
      <c r="A63" s="153" t="s">
        <v>563</v>
      </c>
      <c r="C63" s="222" t="s">
        <v>303</v>
      </c>
      <c r="D63" s="152" t="s">
        <v>564</v>
      </c>
      <c r="E63" s="153"/>
      <c r="F63" s="153"/>
      <c r="J63" s="222">
        <v>2</v>
      </c>
    </row>
    <row r="64" spans="1:10" ht="12.75">
      <c r="A64" s="153" t="s">
        <v>565</v>
      </c>
      <c r="C64" s="222" t="s">
        <v>364</v>
      </c>
      <c r="D64" s="152" t="s">
        <v>527</v>
      </c>
      <c r="E64" s="153"/>
      <c r="F64" s="153"/>
      <c r="J64" s="222">
        <v>1</v>
      </c>
    </row>
    <row r="65" spans="1:10" ht="12.75">
      <c r="A65" s="153" t="s">
        <v>566</v>
      </c>
      <c r="B65" s="153"/>
      <c r="C65" s="222" t="s">
        <v>303</v>
      </c>
      <c r="D65" s="153" t="s">
        <v>567</v>
      </c>
      <c r="F65" s="153"/>
      <c r="J65" s="151">
        <v>2</v>
      </c>
    </row>
    <row r="66" spans="1:10" ht="12.75">
      <c r="A66" s="153" t="s">
        <v>519</v>
      </c>
      <c r="B66" s="153"/>
      <c r="C66" s="222" t="s">
        <v>303</v>
      </c>
      <c r="D66" s="153" t="s">
        <v>568</v>
      </c>
      <c r="F66" s="153"/>
      <c r="J66" s="151">
        <v>2</v>
      </c>
    </row>
    <row r="67" spans="1:10" ht="12.75">
      <c r="A67" s="153" t="s">
        <v>550</v>
      </c>
      <c r="C67" s="222" t="s">
        <v>303</v>
      </c>
      <c r="D67" s="152" t="s">
        <v>569</v>
      </c>
      <c r="E67" s="153"/>
      <c r="F67" s="153"/>
      <c r="J67" s="222">
        <v>2</v>
      </c>
    </row>
    <row r="68" spans="1:10" s="218" customFormat="1" ht="12.75">
      <c r="A68" s="153" t="s">
        <v>521</v>
      </c>
      <c r="B68" s="143"/>
      <c r="C68" s="222" t="s">
        <v>303</v>
      </c>
      <c r="D68" s="152" t="s">
        <v>564</v>
      </c>
      <c r="E68" s="212"/>
      <c r="F68" s="212"/>
      <c r="J68" s="222">
        <v>2</v>
      </c>
    </row>
    <row r="69" spans="1:10" s="218" customFormat="1" ht="12.75">
      <c r="A69" s="153" t="s">
        <v>521</v>
      </c>
      <c r="B69" s="143"/>
      <c r="C69" s="222" t="s">
        <v>303</v>
      </c>
      <c r="D69" s="152" t="s">
        <v>570</v>
      </c>
      <c r="E69" s="212"/>
      <c r="F69" s="212"/>
      <c r="J69" s="222">
        <v>2</v>
      </c>
    </row>
    <row r="70" spans="1:255" s="153" customFormat="1" ht="12.75">
      <c r="A70" s="153" t="s">
        <v>571</v>
      </c>
      <c r="B70" s="228"/>
      <c r="C70" s="222" t="s">
        <v>380</v>
      </c>
      <c r="D70" s="153" t="s">
        <v>545</v>
      </c>
      <c r="F70" s="228"/>
      <c r="G70" s="222"/>
      <c r="J70" s="229">
        <v>2</v>
      </c>
      <c r="K70" s="222"/>
      <c r="N70" s="228"/>
      <c r="O70" s="222"/>
      <c r="R70" s="228"/>
      <c r="S70" s="222"/>
      <c r="V70" s="228"/>
      <c r="W70" s="222"/>
      <c r="Z70" s="228"/>
      <c r="AA70" s="222"/>
      <c r="AD70" s="228"/>
      <c r="AE70" s="222"/>
      <c r="AH70" s="228"/>
      <c r="AI70" s="222"/>
      <c r="AL70" s="228"/>
      <c r="AM70" s="222"/>
      <c r="AP70" s="228"/>
      <c r="AQ70" s="222"/>
      <c r="AT70" s="228"/>
      <c r="AU70" s="222"/>
      <c r="AX70" s="228"/>
      <c r="AY70" s="222"/>
      <c r="BB70" s="228"/>
      <c r="BC70" s="222"/>
      <c r="BF70" s="228"/>
      <c r="BG70" s="222"/>
      <c r="BJ70" s="228"/>
      <c r="BK70" s="222"/>
      <c r="BN70" s="228"/>
      <c r="BO70" s="222"/>
      <c r="BR70" s="228"/>
      <c r="BS70" s="222"/>
      <c r="BV70" s="228"/>
      <c r="BW70" s="222"/>
      <c r="BZ70" s="228"/>
      <c r="CA70" s="222"/>
      <c r="CD70" s="228"/>
      <c r="CE70" s="222"/>
      <c r="CH70" s="228"/>
      <c r="CI70" s="222"/>
      <c r="CL70" s="228"/>
      <c r="CM70" s="222"/>
      <c r="CP70" s="228"/>
      <c r="CQ70" s="222"/>
      <c r="CT70" s="228"/>
      <c r="CU70" s="222"/>
      <c r="CX70" s="228"/>
      <c r="CY70" s="222"/>
      <c r="DB70" s="228"/>
      <c r="DC70" s="222"/>
      <c r="DF70" s="228"/>
      <c r="DG70" s="222"/>
      <c r="DJ70" s="228"/>
      <c r="DK70" s="222"/>
      <c r="DN70" s="228"/>
      <c r="DO70" s="222"/>
      <c r="DR70" s="228"/>
      <c r="DS70" s="222"/>
      <c r="DV70" s="228"/>
      <c r="DW70" s="222"/>
      <c r="DZ70" s="228"/>
      <c r="EA70" s="222"/>
      <c r="ED70" s="228"/>
      <c r="EE70" s="222"/>
      <c r="EH70" s="228"/>
      <c r="EI70" s="222"/>
      <c r="EL70" s="228"/>
      <c r="EM70" s="222"/>
      <c r="EP70" s="228"/>
      <c r="EQ70" s="222"/>
      <c r="ET70" s="228"/>
      <c r="EU70" s="222"/>
      <c r="EX70" s="228"/>
      <c r="EY70" s="222"/>
      <c r="FB70" s="228"/>
      <c r="FC70" s="222"/>
      <c r="FF70" s="228"/>
      <c r="FG70" s="222"/>
      <c r="FJ70" s="228"/>
      <c r="FK70" s="222"/>
      <c r="FN70" s="228"/>
      <c r="FO70" s="222"/>
      <c r="FR70" s="228"/>
      <c r="FS70" s="222"/>
      <c r="FV70" s="228"/>
      <c r="FW70" s="222"/>
      <c r="FZ70" s="228"/>
      <c r="GA70" s="222"/>
      <c r="GD70" s="228"/>
      <c r="GE70" s="222"/>
      <c r="GH70" s="228"/>
      <c r="GI70" s="222"/>
      <c r="GL70" s="228"/>
      <c r="GM70" s="222"/>
      <c r="GP70" s="228"/>
      <c r="GQ70" s="222"/>
      <c r="GT70" s="228"/>
      <c r="GU70" s="222"/>
      <c r="GX70" s="228"/>
      <c r="GY70" s="222"/>
      <c r="HB70" s="228"/>
      <c r="HC70" s="222"/>
      <c r="HF70" s="228"/>
      <c r="HG70" s="222"/>
      <c r="HJ70" s="228"/>
      <c r="HK70" s="222"/>
      <c r="HN70" s="228"/>
      <c r="HO70" s="222"/>
      <c r="HR70" s="228"/>
      <c r="HS70" s="222"/>
      <c r="HV70" s="228"/>
      <c r="HW70" s="222"/>
      <c r="HZ70" s="228"/>
      <c r="IA70" s="222"/>
      <c r="ID70" s="228"/>
      <c r="IE70" s="222"/>
      <c r="IH70" s="228"/>
      <c r="II70" s="222"/>
      <c r="IL70" s="228"/>
      <c r="IM70" s="222"/>
      <c r="IP70" s="228"/>
      <c r="IQ70" s="222"/>
      <c r="IT70" s="228"/>
      <c r="IU70" s="222"/>
    </row>
    <row r="71" spans="1:10" ht="12.75">
      <c r="A71" s="153" t="s">
        <v>528</v>
      </c>
      <c r="C71" s="222" t="s">
        <v>523</v>
      </c>
      <c r="D71" s="152" t="s">
        <v>539</v>
      </c>
      <c r="E71" s="153"/>
      <c r="F71" s="153"/>
      <c r="J71" s="222">
        <v>1</v>
      </c>
    </row>
    <row r="72" spans="1:10" ht="12.75">
      <c r="A72" s="153" t="s">
        <v>528</v>
      </c>
      <c r="C72" s="222" t="s">
        <v>523</v>
      </c>
      <c r="D72" s="152" t="s">
        <v>572</v>
      </c>
      <c r="E72" s="153"/>
      <c r="F72" s="153"/>
      <c r="J72" s="222">
        <v>1</v>
      </c>
    </row>
    <row r="73" spans="1:10" s="231" customFormat="1" ht="12.75">
      <c r="A73" s="230" t="s">
        <v>531</v>
      </c>
      <c r="C73" s="229" t="s">
        <v>442</v>
      </c>
      <c r="D73" s="233" t="s">
        <v>524</v>
      </c>
      <c r="E73" s="230"/>
      <c r="F73" s="230"/>
      <c r="J73" s="229">
        <v>1</v>
      </c>
    </row>
    <row r="74" spans="1:10" s="231" customFormat="1" ht="12.75">
      <c r="A74" s="230" t="s">
        <v>533</v>
      </c>
      <c r="C74" s="229" t="s">
        <v>303</v>
      </c>
      <c r="D74" s="233" t="s">
        <v>573</v>
      </c>
      <c r="E74" s="230"/>
      <c r="F74" s="230"/>
      <c r="J74" s="229">
        <v>1</v>
      </c>
    </row>
    <row r="75" spans="1:10" ht="12.75">
      <c r="A75" s="153" t="s">
        <v>574</v>
      </c>
      <c r="C75" s="222" t="s">
        <v>460</v>
      </c>
      <c r="D75" s="152" t="s">
        <v>575</v>
      </c>
      <c r="E75" s="153"/>
      <c r="F75" s="153"/>
      <c r="J75" s="222">
        <v>2</v>
      </c>
    </row>
    <row r="76" spans="1:10" ht="12.75">
      <c r="A76" s="153" t="s">
        <v>483</v>
      </c>
      <c r="C76" s="222" t="s">
        <v>303</v>
      </c>
      <c r="D76" s="152" t="s">
        <v>576</v>
      </c>
      <c r="E76" s="153"/>
      <c r="F76" s="153"/>
      <c r="J76" s="222">
        <v>1</v>
      </c>
    </row>
    <row r="77" spans="1:10" ht="12.75">
      <c r="A77" s="153" t="s">
        <v>535</v>
      </c>
      <c r="B77" s="144"/>
      <c r="C77" s="222" t="s">
        <v>24</v>
      </c>
      <c r="D77" s="153" t="s">
        <v>577</v>
      </c>
      <c r="E77" s="153"/>
      <c r="F77" s="144"/>
      <c r="G77" s="144"/>
      <c r="H77" s="144"/>
      <c r="I77" s="144"/>
      <c r="J77" s="222">
        <v>2</v>
      </c>
    </row>
    <row r="78" spans="1:16" ht="12.75">
      <c r="A78" s="151"/>
      <c r="B78" s="153"/>
      <c r="C78" s="151"/>
      <c r="D78" s="237"/>
      <c r="F78" s="153"/>
      <c r="G78" s="153"/>
      <c r="I78" s="151"/>
      <c r="J78" s="223"/>
      <c r="K78" s="240"/>
      <c r="L78" s="240"/>
      <c r="M78" s="240"/>
      <c r="N78" s="240"/>
      <c r="O78" s="240"/>
      <c r="P78" s="240"/>
    </row>
    <row r="79" spans="1:16" ht="12.75">
      <c r="A79" s="151"/>
      <c r="B79" s="153"/>
      <c r="C79" s="151"/>
      <c r="D79" s="237"/>
      <c r="F79" s="153"/>
      <c r="G79" s="153"/>
      <c r="I79" s="151"/>
      <c r="J79" s="223">
        <f>SUM(J63:J78)</f>
        <v>24</v>
      </c>
      <c r="K79" s="240"/>
      <c r="L79" s="240"/>
      <c r="M79" s="240"/>
      <c r="N79" s="240"/>
      <c r="O79" s="240"/>
      <c r="P79" s="240"/>
    </row>
    <row r="80" spans="1:16" ht="12.75">
      <c r="A80" s="151"/>
      <c r="B80" s="153"/>
      <c r="C80" s="151"/>
      <c r="D80" s="237"/>
      <c r="F80" s="153"/>
      <c r="G80" s="153"/>
      <c r="I80" s="151"/>
      <c r="J80" s="223"/>
      <c r="K80" s="240"/>
      <c r="L80" s="240"/>
      <c r="M80" s="240"/>
      <c r="N80" s="240"/>
      <c r="O80" s="240"/>
      <c r="P80" s="240"/>
    </row>
    <row r="81" spans="1:16" ht="12.75">
      <c r="A81" s="227" t="s">
        <v>578</v>
      </c>
      <c r="I81" s="238"/>
      <c r="J81" s="151"/>
      <c r="K81" s="240"/>
      <c r="L81" s="240"/>
      <c r="M81" s="240"/>
      <c r="N81" s="240"/>
      <c r="O81" s="240"/>
      <c r="P81" s="240"/>
    </row>
    <row r="82" spans="1:16" ht="12.75">
      <c r="A82" s="227"/>
      <c r="I82" s="238"/>
      <c r="J82" s="151"/>
      <c r="K82" s="239"/>
      <c r="L82" s="239"/>
      <c r="M82" s="239"/>
      <c r="N82" s="239"/>
      <c r="O82" s="239"/>
      <c r="P82" s="239"/>
    </row>
    <row r="83" spans="1:10" ht="12.75">
      <c r="A83" s="149"/>
      <c r="J83" s="149"/>
    </row>
    <row r="84" spans="1:10" ht="12.75">
      <c r="A84" s="227" t="s">
        <v>579</v>
      </c>
      <c r="J84" s="149"/>
    </row>
    <row r="85" spans="1:10" s="218" customFormat="1" ht="12.75">
      <c r="A85" s="212" t="s">
        <v>580</v>
      </c>
      <c r="C85" s="211" t="s">
        <v>508</v>
      </c>
      <c r="D85" s="236" t="s">
        <v>581</v>
      </c>
      <c r="E85" s="212"/>
      <c r="F85" s="212"/>
      <c r="J85" s="211"/>
    </row>
    <row r="86" spans="1:10" ht="12.75">
      <c r="A86" s="151" t="s">
        <v>68</v>
      </c>
      <c r="B86" s="237"/>
      <c r="C86" s="144"/>
      <c r="D86" s="144"/>
      <c r="E86" s="144"/>
      <c r="F86" s="144"/>
      <c r="G86" s="144"/>
      <c r="H86" s="144"/>
      <c r="I86" s="144"/>
      <c r="J86" s="223">
        <f>SUM(J85:J85)</f>
        <v>0</v>
      </c>
    </row>
    <row r="87" spans="1:10" ht="12.75">
      <c r="A87" s="227" t="s">
        <v>582</v>
      </c>
      <c r="J87" s="149"/>
    </row>
    <row r="88" spans="1:10" ht="12.75">
      <c r="A88" s="153" t="s">
        <v>583</v>
      </c>
      <c r="B88" s="143" t="s">
        <v>584</v>
      </c>
      <c r="C88" s="222" t="s">
        <v>364</v>
      </c>
      <c r="D88" s="152" t="s">
        <v>585</v>
      </c>
      <c r="E88" s="153"/>
      <c r="F88" s="153"/>
      <c r="J88" s="222">
        <v>4</v>
      </c>
    </row>
    <row r="89" spans="1:10" s="218" customFormat="1" ht="12.75">
      <c r="A89" s="212" t="s">
        <v>586</v>
      </c>
      <c r="B89" s="218" t="s">
        <v>587</v>
      </c>
      <c r="C89" s="211" t="s">
        <v>303</v>
      </c>
      <c r="D89" s="236" t="s">
        <v>588</v>
      </c>
      <c r="E89" s="212"/>
      <c r="F89" s="212"/>
      <c r="J89" s="211"/>
    </row>
    <row r="90" spans="1:10" s="218" customFormat="1" ht="12.75">
      <c r="A90" s="212" t="s">
        <v>589</v>
      </c>
      <c r="B90" s="218" t="s">
        <v>590</v>
      </c>
      <c r="C90" s="211" t="s">
        <v>364</v>
      </c>
      <c r="D90" s="236" t="s">
        <v>591</v>
      </c>
      <c r="E90" s="212"/>
      <c r="F90" s="212"/>
      <c r="J90" s="211"/>
    </row>
    <row r="91" spans="1:10" ht="12.75">
      <c r="A91" s="153" t="s">
        <v>592</v>
      </c>
      <c r="B91" s="143" t="s">
        <v>593</v>
      </c>
      <c r="C91" s="222" t="s">
        <v>380</v>
      </c>
      <c r="D91" s="152" t="s">
        <v>594</v>
      </c>
      <c r="E91" s="153"/>
      <c r="F91" s="153"/>
      <c r="J91" s="222">
        <v>6</v>
      </c>
    </row>
    <row r="92" spans="1:10" s="218" customFormat="1" ht="12.75">
      <c r="A92" s="212" t="s">
        <v>595</v>
      </c>
      <c r="B92" s="218" t="s">
        <v>596</v>
      </c>
      <c r="C92" s="211" t="s">
        <v>364</v>
      </c>
      <c r="D92" s="236" t="s">
        <v>597</v>
      </c>
      <c r="E92" s="212"/>
      <c r="F92" s="212"/>
      <c r="J92" s="211"/>
    </row>
    <row r="93" spans="1:10" s="218" customFormat="1" ht="12.75">
      <c r="A93" s="212" t="s">
        <v>598</v>
      </c>
      <c r="B93" s="218" t="s">
        <v>599</v>
      </c>
      <c r="C93" s="211" t="s">
        <v>303</v>
      </c>
      <c r="D93" s="236" t="s">
        <v>597</v>
      </c>
      <c r="E93" s="212"/>
      <c r="F93" s="212"/>
      <c r="J93" s="211"/>
    </row>
    <row r="94" spans="1:10" ht="12.75">
      <c r="A94" s="153" t="s">
        <v>600</v>
      </c>
      <c r="B94" s="143" t="s">
        <v>601</v>
      </c>
      <c r="C94" s="222" t="s">
        <v>303</v>
      </c>
      <c r="D94" s="152" t="s">
        <v>602</v>
      </c>
      <c r="E94" s="153"/>
      <c r="F94" s="153"/>
      <c r="J94" s="222">
        <v>5</v>
      </c>
    </row>
    <row r="95" spans="1:10" s="218" customFormat="1" ht="12.75">
      <c r="A95" s="212" t="s">
        <v>603</v>
      </c>
      <c r="B95" s="218" t="s">
        <v>604</v>
      </c>
      <c r="C95" s="211" t="s">
        <v>442</v>
      </c>
      <c r="D95" s="236" t="s">
        <v>605</v>
      </c>
      <c r="E95" s="212"/>
      <c r="F95" s="212"/>
      <c r="J95" s="211"/>
    </row>
    <row r="96" spans="1:10" s="218" customFormat="1" ht="12.75">
      <c r="A96" s="212" t="s">
        <v>606</v>
      </c>
      <c r="B96" s="218" t="s">
        <v>607</v>
      </c>
      <c r="C96" s="211" t="s">
        <v>523</v>
      </c>
      <c r="D96" s="236" t="s">
        <v>608</v>
      </c>
      <c r="E96" s="212"/>
      <c r="F96" s="212"/>
      <c r="J96" s="211"/>
    </row>
    <row r="97" spans="1:10" ht="12.75">
      <c r="A97" s="153" t="s">
        <v>609</v>
      </c>
      <c r="B97" s="143" t="s">
        <v>610</v>
      </c>
      <c r="C97" s="222" t="s">
        <v>359</v>
      </c>
      <c r="D97" s="152" t="s">
        <v>611</v>
      </c>
      <c r="E97" s="153"/>
      <c r="F97" s="153"/>
      <c r="J97" s="222">
        <v>5</v>
      </c>
    </row>
    <row r="98" spans="1:10" s="218" customFormat="1" ht="12.75">
      <c r="A98" s="212" t="s">
        <v>612</v>
      </c>
      <c r="B98" s="218" t="s">
        <v>613</v>
      </c>
      <c r="C98" s="211" t="s">
        <v>303</v>
      </c>
      <c r="D98" s="236" t="s">
        <v>614</v>
      </c>
      <c r="E98" s="212"/>
      <c r="F98" s="212"/>
      <c r="J98" s="211"/>
    </row>
    <row r="99" spans="1:10" s="218" customFormat="1" ht="12.75">
      <c r="A99" s="212" t="s">
        <v>615</v>
      </c>
      <c r="B99" s="218" t="s">
        <v>616</v>
      </c>
      <c r="C99" s="211" t="s">
        <v>474</v>
      </c>
      <c r="D99" s="236" t="s">
        <v>614</v>
      </c>
      <c r="E99" s="212"/>
      <c r="F99" s="212"/>
      <c r="J99" s="211"/>
    </row>
    <row r="100" spans="1:10" ht="12.75">
      <c r="A100" s="153" t="s">
        <v>617</v>
      </c>
      <c r="B100" s="143" t="s">
        <v>618</v>
      </c>
      <c r="C100" s="222" t="s">
        <v>619</v>
      </c>
      <c r="D100" s="233" t="s">
        <v>620</v>
      </c>
      <c r="E100" s="212"/>
      <c r="F100" s="212"/>
      <c r="G100" s="218"/>
      <c r="J100" s="222">
        <v>5</v>
      </c>
    </row>
    <row r="101" spans="1:10" s="218" customFormat="1" ht="12.75">
      <c r="A101" s="212" t="s">
        <v>621</v>
      </c>
      <c r="B101" s="218" t="s">
        <v>622</v>
      </c>
      <c r="C101" s="211" t="s">
        <v>623</v>
      </c>
      <c r="D101" s="236" t="s">
        <v>624</v>
      </c>
      <c r="E101" s="212"/>
      <c r="F101" s="212"/>
      <c r="J101" s="211"/>
    </row>
    <row r="102" spans="1:10" s="218" customFormat="1" ht="12.75">
      <c r="A102" s="212" t="s">
        <v>625</v>
      </c>
      <c r="B102" s="218" t="s">
        <v>626</v>
      </c>
      <c r="C102" s="211" t="s">
        <v>627</v>
      </c>
      <c r="D102" s="236" t="s">
        <v>624</v>
      </c>
      <c r="E102" s="212"/>
      <c r="F102" s="212"/>
      <c r="J102" s="211"/>
    </row>
    <row r="103" spans="1:10" s="218" customFormat="1" ht="12.75">
      <c r="A103" s="153" t="s">
        <v>628</v>
      </c>
      <c r="B103" s="143" t="s">
        <v>593</v>
      </c>
      <c r="C103" s="222" t="s">
        <v>303</v>
      </c>
      <c r="D103" s="152" t="s">
        <v>629</v>
      </c>
      <c r="E103" s="153"/>
      <c r="F103" s="153"/>
      <c r="G103" s="143"/>
      <c r="H103" s="143"/>
      <c r="I103" s="143"/>
      <c r="J103" s="222">
        <v>5</v>
      </c>
    </row>
    <row r="104" spans="1:10" s="218" customFormat="1" ht="12.75">
      <c r="A104" s="212" t="s">
        <v>630</v>
      </c>
      <c r="B104" s="218" t="s">
        <v>631</v>
      </c>
      <c r="C104" s="211" t="s">
        <v>359</v>
      </c>
      <c r="D104" s="236" t="s">
        <v>632</v>
      </c>
      <c r="E104" s="212"/>
      <c r="F104" s="212"/>
      <c r="J104" s="211"/>
    </row>
    <row r="105" spans="1:10" s="218" customFormat="1" ht="14.25" customHeight="1">
      <c r="A105" s="212" t="s">
        <v>633</v>
      </c>
      <c r="B105" s="218" t="s">
        <v>634</v>
      </c>
      <c r="C105" s="211" t="s">
        <v>635</v>
      </c>
      <c r="D105" s="236" t="s">
        <v>632</v>
      </c>
      <c r="E105" s="212"/>
      <c r="F105" s="212"/>
      <c r="J105" s="211"/>
    </row>
    <row r="106" spans="1:10" ht="12.75">
      <c r="A106" s="151"/>
      <c r="J106" s="241">
        <f>SUM(J88:J103)</f>
        <v>30</v>
      </c>
    </row>
    <row r="107" spans="1:10" ht="12.75">
      <c r="A107" s="227" t="s">
        <v>636</v>
      </c>
      <c r="J107" s="149"/>
    </row>
    <row r="108" spans="1:10" ht="12.75">
      <c r="A108" s="227"/>
      <c r="J108" s="149"/>
    </row>
    <row r="109" spans="1:10" ht="12.75">
      <c r="A109" s="242" t="s">
        <v>637</v>
      </c>
      <c r="J109" s="149"/>
    </row>
    <row r="110" spans="1:10" ht="12.75">
      <c r="A110" s="153"/>
      <c r="B110" s="151"/>
      <c r="C110" s="151"/>
      <c r="D110" s="153"/>
      <c r="J110" s="151"/>
    </row>
    <row r="111" spans="1:10" ht="12.75">
      <c r="A111" s="227"/>
      <c r="J111" s="223">
        <f>SUM(J110:J110)</f>
        <v>0</v>
      </c>
    </row>
    <row r="112" spans="1:10" ht="12.75">
      <c r="A112" s="227" t="s">
        <v>638</v>
      </c>
      <c r="J112" s="149"/>
    </row>
    <row r="113" spans="1:10" ht="12.75">
      <c r="A113" s="153"/>
      <c r="B113" s="149"/>
      <c r="C113" s="243"/>
      <c r="D113" s="152"/>
      <c r="J113" s="149">
        <v>1</v>
      </c>
    </row>
    <row r="114" spans="1:10" ht="12.75">
      <c r="A114" s="153"/>
      <c r="B114" s="149"/>
      <c r="C114" s="243"/>
      <c r="D114" s="152"/>
      <c r="J114" s="149"/>
    </row>
    <row r="115" spans="1:10" ht="12.75">
      <c r="A115" s="227" t="s">
        <v>639</v>
      </c>
      <c r="J115" s="149"/>
    </row>
    <row r="116" spans="1:10" ht="12.75">
      <c r="A116" s="227"/>
      <c r="B116" s="227"/>
      <c r="J116" s="149"/>
    </row>
    <row r="117" spans="2:10" ht="12.75">
      <c r="B117" s="244" t="s">
        <v>640</v>
      </c>
      <c r="C117" s="153"/>
      <c r="E117" s="153"/>
      <c r="F117" s="153"/>
      <c r="G117" s="153"/>
      <c r="J117" s="149"/>
    </row>
    <row r="118" spans="1:10" ht="12.75">
      <c r="A118" s="226"/>
      <c r="B118" s="151"/>
      <c r="C118" s="151"/>
      <c r="D118" s="152"/>
      <c r="E118" s="153"/>
      <c r="F118" s="153"/>
      <c r="G118" s="153"/>
      <c r="J118" s="149"/>
    </row>
    <row r="119" spans="1:10" s="218" customFormat="1" ht="14.25" customHeight="1">
      <c r="A119" s="245" t="s">
        <v>641</v>
      </c>
      <c r="B119" s="222" t="s">
        <v>303</v>
      </c>
      <c r="C119" s="222" t="s">
        <v>642</v>
      </c>
      <c r="D119" s="152" t="s">
        <v>643</v>
      </c>
      <c r="E119" s="212"/>
      <c r="F119" s="212"/>
      <c r="G119" s="212"/>
      <c r="J119" s="229">
        <v>1</v>
      </c>
    </row>
    <row r="120" spans="1:10" s="218" customFormat="1" ht="14.25" customHeight="1">
      <c r="A120" s="245" t="s">
        <v>641</v>
      </c>
      <c r="B120" s="222" t="s">
        <v>303</v>
      </c>
      <c r="C120" s="222" t="s">
        <v>642</v>
      </c>
      <c r="D120" s="152" t="s">
        <v>581</v>
      </c>
      <c r="E120" s="212"/>
      <c r="F120" s="212"/>
      <c r="G120" s="212"/>
      <c r="J120" s="229">
        <v>1</v>
      </c>
    </row>
    <row r="121" spans="1:10" s="218" customFormat="1" ht="12.75">
      <c r="A121" s="229" t="s">
        <v>644</v>
      </c>
      <c r="B121" s="229" t="s">
        <v>359</v>
      </c>
      <c r="C121" s="229" t="s">
        <v>645</v>
      </c>
      <c r="D121" s="233" t="s">
        <v>646</v>
      </c>
      <c r="E121" s="212"/>
      <c r="F121" s="212"/>
      <c r="G121" s="212"/>
      <c r="J121" s="229">
        <v>1</v>
      </c>
    </row>
    <row r="122" spans="1:10" s="218" customFormat="1" ht="12.75">
      <c r="A122" s="245" t="s">
        <v>566</v>
      </c>
      <c r="B122" s="222" t="s">
        <v>303</v>
      </c>
      <c r="C122" s="222" t="s">
        <v>647</v>
      </c>
      <c r="D122" s="152" t="s">
        <v>581</v>
      </c>
      <c r="E122" s="212"/>
      <c r="F122" s="212"/>
      <c r="G122" s="212"/>
      <c r="J122" s="229">
        <v>1</v>
      </c>
    </row>
    <row r="123" spans="1:10" s="218" customFormat="1" ht="12.75">
      <c r="A123" s="245" t="s">
        <v>566</v>
      </c>
      <c r="B123" s="222" t="s">
        <v>303</v>
      </c>
      <c r="C123" s="222" t="s">
        <v>648</v>
      </c>
      <c r="D123" s="152" t="s">
        <v>649</v>
      </c>
      <c r="E123" s="212"/>
      <c r="F123" s="212"/>
      <c r="G123" s="212"/>
      <c r="J123" s="229">
        <v>1</v>
      </c>
    </row>
    <row r="124" spans="1:10" s="218" customFormat="1" ht="12.75">
      <c r="A124" s="245" t="s">
        <v>550</v>
      </c>
      <c r="B124" s="222" t="s">
        <v>303</v>
      </c>
      <c r="C124" s="222" t="s">
        <v>650</v>
      </c>
      <c r="D124" s="233" t="s">
        <v>643</v>
      </c>
      <c r="E124" s="212"/>
      <c r="F124" s="212"/>
      <c r="G124" s="212"/>
      <c r="J124" s="229">
        <v>1</v>
      </c>
    </row>
    <row r="125" spans="1:10" s="248" customFormat="1" ht="12.75">
      <c r="A125" s="246" t="s">
        <v>522</v>
      </c>
      <c r="B125" s="246" t="s">
        <v>523</v>
      </c>
      <c r="C125" s="246" t="s">
        <v>651</v>
      </c>
      <c r="D125" s="247" t="s">
        <v>524</v>
      </c>
      <c r="J125" s="246">
        <v>1</v>
      </c>
    </row>
    <row r="126" spans="1:10" ht="12.75">
      <c r="A126" s="222" t="s">
        <v>483</v>
      </c>
      <c r="B126" s="222" t="s">
        <v>303</v>
      </c>
      <c r="C126" s="222" t="s">
        <v>652</v>
      </c>
      <c r="D126" s="152" t="s">
        <v>539</v>
      </c>
      <c r="E126" s="153"/>
      <c r="F126" s="153"/>
      <c r="G126" s="153"/>
      <c r="J126" s="222">
        <v>1</v>
      </c>
    </row>
    <row r="127" spans="1:10" s="218" customFormat="1" ht="12.75">
      <c r="A127" s="182" t="s">
        <v>470</v>
      </c>
      <c r="B127" s="229" t="s">
        <v>303</v>
      </c>
      <c r="C127" s="229" t="s">
        <v>653</v>
      </c>
      <c r="D127" s="230" t="s">
        <v>524</v>
      </c>
      <c r="E127" s="212"/>
      <c r="F127" s="212"/>
      <c r="G127" s="212"/>
      <c r="J127" s="229">
        <v>1</v>
      </c>
    </row>
    <row r="128" spans="1:10" s="218" customFormat="1" ht="12.75">
      <c r="A128" s="182" t="s">
        <v>470</v>
      </c>
      <c r="B128" s="229" t="s">
        <v>303</v>
      </c>
      <c r="C128" s="229" t="s">
        <v>654</v>
      </c>
      <c r="D128" s="233" t="s">
        <v>643</v>
      </c>
      <c r="E128" s="212"/>
      <c r="F128" s="212"/>
      <c r="G128" s="212"/>
      <c r="J128" s="229">
        <v>1</v>
      </c>
    </row>
    <row r="129" spans="1:10" s="218" customFormat="1" ht="12.75">
      <c r="A129" s="211" t="s">
        <v>655</v>
      </c>
      <c r="B129" s="211" t="s">
        <v>303</v>
      </c>
      <c r="C129" s="211" t="s">
        <v>656</v>
      </c>
      <c r="D129" s="236" t="s">
        <v>581</v>
      </c>
      <c r="E129" s="212"/>
      <c r="F129" s="212"/>
      <c r="G129" s="212"/>
      <c r="J129" s="211"/>
    </row>
    <row r="130" spans="1:10" s="218" customFormat="1" ht="12.75">
      <c r="A130" s="211" t="s">
        <v>657</v>
      </c>
      <c r="B130" s="211" t="s">
        <v>303</v>
      </c>
      <c r="C130" s="211" t="s">
        <v>658</v>
      </c>
      <c r="D130" s="236" t="s">
        <v>659</v>
      </c>
      <c r="E130" s="212"/>
      <c r="F130" s="212"/>
      <c r="G130" s="212"/>
      <c r="J130" s="211"/>
    </row>
    <row r="131" spans="1:10" s="218" customFormat="1" ht="12.75">
      <c r="A131" s="211" t="s">
        <v>660</v>
      </c>
      <c r="B131" s="211" t="s">
        <v>506</v>
      </c>
      <c r="C131" s="211" t="s">
        <v>661</v>
      </c>
      <c r="D131" s="236" t="s">
        <v>556</v>
      </c>
      <c r="E131" s="212"/>
      <c r="F131" s="212"/>
      <c r="G131" s="212"/>
      <c r="J131" s="211"/>
    </row>
    <row r="132" spans="4:10" s="218" customFormat="1" ht="12.75">
      <c r="D132" s="236"/>
      <c r="J132" s="249">
        <f>SUM(J117:J131)</f>
        <v>10</v>
      </c>
    </row>
    <row r="133" ht="12.75">
      <c r="A133" s="227"/>
    </row>
    <row r="134" spans="1:10" ht="12.75">
      <c r="A134" s="227"/>
      <c r="I134" s="151" t="s">
        <v>662</v>
      </c>
      <c r="J134" s="151">
        <f>J23+J28+J32+J36+J40+J60+J77+J86+J106+J111+J113+J132</f>
        <v>91</v>
      </c>
    </row>
    <row r="135" spans="2:6" ht="12.75">
      <c r="B135" s="149"/>
      <c r="C135" s="153"/>
      <c r="E135" s="149"/>
      <c r="F135" s="153"/>
    </row>
    <row r="136" spans="2:6" ht="12.75">
      <c r="B136" s="149"/>
      <c r="C136" s="153"/>
      <c r="E136" s="149"/>
      <c r="F136" s="153"/>
    </row>
    <row r="137" spans="2:6" ht="12.75">
      <c r="B137" s="149"/>
      <c r="C137" s="153"/>
      <c r="E137" s="149"/>
      <c r="F137" s="153"/>
    </row>
    <row r="138" spans="1:5" ht="12.75">
      <c r="A138" s="227" t="s">
        <v>663</v>
      </c>
      <c r="B138" s="149"/>
      <c r="C138" s="153"/>
      <c r="E138" s="250"/>
    </row>
    <row r="140" spans="1:6" ht="12.75">
      <c r="A140" s="151"/>
      <c r="B140" s="341"/>
      <c r="C140" s="341"/>
      <c r="D140" s="152"/>
      <c r="E140" s="153"/>
      <c r="F140" s="149"/>
    </row>
    <row r="141" spans="1:6" ht="12.75">
      <c r="A141" s="151"/>
      <c r="B141" s="341"/>
      <c r="C141" s="341"/>
      <c r="D141" s="151"/>
      <c r="E141" s="153"/>
      <c r="F141" s="149"/>
    </row>
    <row r="142" spans="1:5" ht="12.75">
      <c r="A142" s="151"/>
      <c r="B142" s="341"/>
      <c r="C142" s="341"/>
      <c r="D142" s="151"/>
      <c r="E142" s="153"/>
    </row>
    <row r="143" spans="1:5" ht="12.75">
      <c r="A143" s="149"/>
      <c r="B143" s="341"/>
      <c r="C143" s="341"/>
      <c r="D143" s="151"/>
      <c r="E143" s="153"/>
    </row>
    <row r="144" spans="2:4" ht="12.75">
      <c r="B144" s="341"/>
      <c r="C144" s="341"/>
      <c r="D144" s="151"/>
    </row>
    <row r="145" spans="2:4" ht="12.75">
      <c r="B145" s="341"/>
      <c r="C145" s="341"/>
      <c r="D145" s="151"/>
    </row>
  </sheetData>
  <sheetProtection selectLockedCells="1" selectUnlockedCells="1"/>
  <mergeCells count="7">
    <mergeCell ref="B143:C143"/>
    <mergeCell ref="B144:C144"/>
    <mergeCell ref="B145:C145"/>
    <mergeCell ref="A2:I2"/>
    <mergeCell ref="B140:C140"/>
    <mergeCell ref="B141:C141"/>
    <mergeCell ref="B142:C142"/>
  </mergeCells>
  <conditionalFormatting sqref="B21:C24 B77 C36:C37 C86:I86 D25:D27 F21:I24 F77:I77 G7:I7 G36:I37 J37">
    <cfRule type="cellIs" priority="1" dxfId="1" operator="greaterThan" stopIfTrue="1">
      <formula>190</formula>
    </cfRule>
  </conditionalFormatting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A1">
      <pane xSplit="2" ySplit="8" topLeftCell="C22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C21" sqref="C21"/>
    </sheetView>
  </sheetViews>
  <sheetFormatPr defaultColWidth="11.00390625" defaultRowHeight="12.75" customHeight="1"/>
  <cols>
    <col min="1" max="1" width="4.00390625" style="143" customWidth="1"/>
    <col min="2" max="2" width="24.75390625" style="143" customWidth="1"/>
    <col min="3" max="4" width="11.25390625" style="222" customWidth="1"/>
    <col min="5" max="11" width="9.875" style="222" customWidth="1"/>
    <col min="12" max="16384" width="9.875" style="143" customWidth="1"/>
  </cols>
  <sheetData>
    <row r="2" spans="2:11" ht="12.75" customHeight="1">
      <c r="B2" s="342" t="s">
        <v>664</v>
      </c>
      <c r="C2" s="342"/>
      <c r="D2" s="342"/>
      <c r="E2" s="342"/>
      <c r="F2" s="342"/>
      <c r="G2" s="342"/>
      <c r="H2" s="342"/>
      <c r="I2" s="342"/>
      <c r="J2" s="342"/>
      <c r="K2" s="342"/>
    </row>
    <row r="3" ht="12.75" customHeight="1">
      <c r="C3" s="251"/>
    </row>
    <row r="4" spans="3:11" ht="12.75" customHeight="1">
      <c r="C4" s="252" t="s">
        <v>665</v>
      </c>
      <c r="D4" s="253" t="s">
        <v>666</v>
      </c>
      <c r="E4" s="223" t="s">
        <v>419</v>
      </c>
      <c r="F4" s="223" t="s">
        <v>420</v>
      </c>
      <c r="G4" s="223" t="s">
        <v>667</v>
      </c>
      <c r="H4" s="223" t="s">
        <v>668</v>
      </c>
      <c r="I4" s="223" t="s">
        <v>669</v>
      </c>
      <c r="J4" s="223" t="s">
        <v>670</v>
      </c>
      <c r="K4" s="254" t="s">
        <v>79</v>
      </c>
    </row>
    <row r="5" spans="3:11" ht="12.75" customHeight="1">
      <c r="C5" s="255" t="s">
        <v>671</v>
      </c>
      <c r="D5" s="255"/>
      <c r="E5" s="256"/>
      <c r="F5" s="256"/>
      <c r="G5" s="256" t="s">
        <v>672</v>
      </c>
      <c r="H5" s="256" t="s">
        <v>673</v>
      </c>
      <c r="I5" s="256"/>
      <c r="J5" s="256" t="s">
        <v>674</v>
      </c>
      <c r="K5" s="257" t="s">
        <v>675</v>
      </c>
    </row>
    <row r="7" spans="2:9" ht="12.75" customHeight="1">
      <c r="B7" s="153" t="s">
        <v>676</v>
      </c>
      <c r="D7" s="154"/>
      <c r="E7" s="154"/>
      <c r="F7" s="154"/>
      <c r="G7" s="154"/>
      <c r="H7" s="154"/>
      <c r="I7" s="154"/>
    </row>
    <row r="8" spans="3:11" ht="12.75" customHeight="1">
      <c r="C8" s="258"/>
      <c r="D8" s="259"/>
      <c r="E8" s="260"/>
      <c r="F8" s="261"/>
      <c r="G8" s="262"/>
      <c r="H8" s="263"/>
      <c r="I8" s="264"/>
      <c r="J8" s="265"/>
      <c r="K8" s="266"/>
    </row>
    <row r="9" spans="2:11" ht="12.75" customHeight="1">
      <c r="B9" s="189" t="s">
        <v>677</v>
      </c>
      <c r="C9" s="258">
        <v>5</v>
      </c>
      <c r="D9" s="259">
        <v>5</v>
      </c>
      <c r="E9" s="260">
        <v>1</v>
      </c>
      <c r="F9" s="261">
        <v>3</v>
      </c>
      <c r="G9" s="267"/>
      <c r="H9" s="263">
        <v>1</v>
      </c>
      <c r="I9" s="267"/>
      <c r="J9" s="267"/>
      <c r="K9" s="268">
        <f aca="true" t="shared" si="0" ref="K9:K41">C9+D9+E9+F9+G9+H9+I9+J9</f>
        <v>15</v>
      </c>
    </row>
    <row r="10" spans="2:11" ht="12.75" customHeight="1">
      <c r="B10" s="269" t="s">
        <v>643</v>
      </c>
      <c r="C10" s="267"/>
      <c r="D10" s="259">
        <v>1</v>
      </c>
      <c r="E10" s="270">
        <v>4</v>
      </c>
      <c r="F10" s="271">
        <v>1</v>
      </c>
      <c r="G10" s="272">
        <v>1</v>
      </c>
      <c r="H10" s="267"/>
      <c r="I10" s="267"/>
      <c r="J10" s="273">
        <v>4</v>
      </c>
      <c r="K10" s="268">
        <f t="shared" si="0"/>
        <v>11</v>
      </c>
    </row>
    <row r="11" spans="2:11" ht="12.75" customHeight="1">
      <c r="B11" s="189" t="s">
        <v>529</v>
      </c>
      <c r="C11" s="274">
        <v>2</v>
      </c>
      <c r="D11" s="259">
        <v>2</v>
      </c>
      <c r="E11" s="270">
        <v>1</v>
      </c>
      <c r="F11" s="271">
        <v>4</v>
      </c>
      <c r="G11" s="267"/>
      <c r="H11" s="275">
        <v>1</v>
      </c>
      <c r="I11" s="267"/>
      <c r="J11" s="267"/>
      <c r="K11" s="268">
        <f t="shared" si="0"/>
        <v>10</v>
      </c>
    </row>
    <row r="12" spans="2:11" ht="12.75" customHeight="1">
      <c r="B12" s="269" t="s">
        <v>678</v>
      </c>
      <c r="C12" s="274">
        <v>3</v>
      </c>
      <c r="D12" s="259">
        <v>3</v>
      </c>
      <c r="E12" s="270">
        <v>1</v>
      </c>
      <c r="F12" s="271">
        <v>2</v>
      </c>
      <c r="G12" s="267"/>
      <c r="H12" s="267"/>
      <c r="I12" s="267"/>
      <c r="J12" s="267"/>
      <c r="K12" s="268">
        <f t="shared" si="0"/>
        <v>9</v>
      </c>
    </row>
    <row r="13" spans="2:11" ht="12.75" customHeight="1">
      <c r="B13" s="269" t="s">
        <v>524</v>
      </c>
      <c r="C13" s="274">
        <v>2</v>
      </c>
      <c r="D13" s="259">
        <v>2</v>
      </c>
      <c r="E13" s="267">
        <v>1</v>
      </c>
      <c r="F13" s="271">
        <v>1</v>
      </c>
      <c r="G13" s="267"/>
      <c r="H13" s="267"/>
      <c r="I13" s="267"/>
      <c r="J13" s="273">
        <v>2</v>
      </c>
      <c r="K13" s="268">
        <f t="shared" si="0"/>
        <v>8</v>
      </c>
    </row>
    <row r="14" spans="2:15" ht="12.75" customHeight="1">
      <c r="B14" s="269" t="s">
        <v>525</v>
      </c>
      <c r="C14" s="274">
        <v>3</v>
      </c>
      <c r="D14" s="259">
        <v>4</v>
      </c>
      <c r="E14" s="267"/>
      <c r="F14" s="267"/>
      <c r="G14" s="267"/>
      <c r="H14" s="267"/>
      <c r="I14" s="267"/>
      <c r="J14" s="267"/>
      <c r="K14" s="268">
        <f t="shared" si="0"/>
        <v>7</v>
      </c>
      <c r="O14" s="143" t="s">
        <v>162</v>
      </c>
    </row>
    <row r="15" spans="2:11" ht="12.75" customHeight="1">
      <c r="B15" s="189" t="s">
        <v>530</v>
      </c>
      <c r="C15" s="274">
        <v>2</v>
      </c>
      <c r="D15" s="259">
        <v>2</v>
      </c>
      <c r="E15" s="270">
        <v>2</v>
      </c>
      <c r="F15" s="271">
        <v>1</v>
      </c>
      <c r="G15" s="267"/>
      <c r="H15" s="267"/>
      <c r="I15" s="267"/>
      <c r="J15" s="276"/>
      <c r="K15" s="268">
        <f t="shared" si="0"/>
        <v>7</v>
      </c>
    </row>
    <row r="16" spans="2:11" ht="12.75" customHeight="1">
      <c r="B16" s="189" t="s">
        <v>649</v>
      </c>
      <c r="C16" s="274">
        <v>1</v>
      </c>
      <c r="D16" s="259">
        <v>1</v>
      </c>
      <c r="E16" s="270">
        <v>2</v>
      </c>
      <c r="F16" s="271">
        <v>1</v>
      </c>
      <c r="G16" s="267"/>
      <c r="H16" s="275">
        <v>1</v>
      </c>
      <c r="I16" s="277"/>
      <c r="J16" s="273">
        <v>1</v>
      </c>
      <c r="K16" s="268">
        <f t="shared" si="0"/>
        <v>7</v>
      </c>
    </row>
    <row r="17" spans="2:11" ht="12.75" customHeight="1">
      <c r="B17" s="269" t="s">
        <v>581</v>
      </c>
      <c r="C17" s="274">
        <v>2</v>
      </c>
      <c r="D17" s="259">
        <v>2</v>
      </c>
      <c r="E17" s="267"/>
      <c r="F17" s="267"/>
      <c r="G17" s="267"/>
      <c r="H17" s="267"/>
      <c r="I17" s="267"/>
      <c r="J17" s="273">
        <v>2</v>
      </c>
      <c r="K17" s="268">
        <f t="shared" si="0"/>
        <v>6</v>
      </c>
    </row>
    <row r="18" spans="2:11" ht="12.75" customHeight="1">
      <c r="B18" s="269" t="s">
        <v>679</v>
      </c>
      <c r="C18" s="274">
        <v>1</v>
      </c>
      <c r="D18" s="259">
        <v>1</v>
      </c>
      <c r="E18" s="270">
        <v>4</v>
      </c>
      <c r="F18" s="267"/>
      <c r="G18" s="267"/>
      <c r="H18" s="267"/>
      <c r="I18" s="267"/>
      <c r="J18" s="267"/>
      <c r="K18" s="268">
        <f t="shared" si="0"/>
        <v>6</v>
      </c>
    </row>
    <row r="19" spans="2:11" ht="12.75" customHeight="1">
      <c r="B19" s="269" t="s">
        <v>556</v>
      </c>
      <c r="C19" s="274">
        <v>1</v>
      </c>
      <c r="D19" s="259">
        <v>1</v>
      </c>
      <c r="E19" s="270">
        <v>1</v>
      </c>
      <c r="F19" s="271">
        <v>2</v>
      </c>
      <c r="G19" s="267"/>
      <c r="H19" s="267"/>
      <c r="I19" s="267"/>
      <c r="J19" s="267"/>
      <c r="K19" s="268">
        <f t="shared" si="0"/>
        <v>5</v>
      </c>
    </row>
    <row r="20" spans="2:11" ht="12.75" customHeight="1">
      <c r="B20" s="269" t="s">
        <v>680</v>
      </c>
      <c r="C20" s="274">
        <v>1</v>
      </c>
      <c r="D20" s="259">
        <v>1</v>
      </c>
      <c r="E20" s="270">
        <v>1</v>
      </c>
      <c r="F20" s="271">
        <v>1</v>
      </c>
      <c r="G20" s="267"/>
      <c r="H20" s="267"/>
      <c r="I20" s="267"/>
      <c r="J20" s="278"/>
      <c r="K20" s="268">
        <f t="shared" si="0"/>
        <v>4</v>
      </c>
    </row>
    <row r="21" spans="2:11" ht="12.75" customHeight="1">
      <c r="B21" s="189" t="s">
        <v>659</v>
      </c>
      <c r="C21" s="274">
        <v>1</v>
      </c>
      <c r="D21" s="267">
        <v>1</v>
      </c>
      <c r="E21" s="267"/>
      <c r="F21" s="267"/>
      <c r="G21" s="267"/>
      <c r="H21" s="267"/>
      <c r="I21" s="266"/>
      <c r="J21" s="267"/>
      <c r="K21" s="268">
        <f t="shared" si="0"/>
        <v>2</v>
      </c>
    </row>
    <row r="22" spans="2:11" ht="12.75" customHeight="1">
      <c r="B22" s="269" t="s">
        <v>681</v>
      </c>
      <c r="C22" s="267"/>
      <c r="D22" s="267"/>
      <c r="E22" s="270">
        <v>1</v>
      </c>
      <c r="F22" s="267"/>
      <c r="G22" s="267"/>
      <c r="H22" s="275">
        <v>1</v>
      </c>
      <c r="I22" s="266"/>
      <c r="J22" s="154"/>
      <c r="K22" s="268">
        <f t="shared" si="0"/>
        <v>2</v>
      </c>
    </row>
    <row r="23" spans="2:11" ht="12.75" customHeight="1">
      <c r="B23" s="269" t="s">
        <v>555</v>
      </c>
      <c r="C23" s="267"/>
      <c r="D23" s="267"/>
      <c r="E23" s="270">
        <v>1</v>
      </c>
      <c r="F23" s="271">
        <v>1</v>
      </c>
      <c r="G23" s="267"/>
      <c r="H23" s="267"/>
      <c r="I23" s="226"/>
      <c r="J23" s="267"/>
      <c r="K23" s="268">
        <f t="shared" si="0"/>
        <v>2</v>
      </c>
    </row>
    <row r="24" spans="2:11" ht="12.75" customHeight="1">
      <c r="B24" s="269" t="s">
        <v>682</v>
      </c>
      <c r="C24" s="267"/>
      <c r="D24" s="267"/>
      <c r="E24" s="267"/>
      <c r="F24" s="271">
        <v>2</v>
      </c>
      <c r="G24" s="267"/>
      <c r="H24" s="267"/>
      <c r="I24" s="267"/>
      <c r="J24" s="267"/>
      <c r="K24" s="268">
        <f t="shared" si="0"/>
        <v>2</v>
      </c>
    </row>
    <row r="25" spans="2:11" ht="12.75" customHeight="1">
      <c r="B25" s="269" t="s">
        <v>683</v>
      </c>
      <c r="C25" s="267"/>
      <c r="D25" s="267"/>
      <c r="E25" s="267"/>
      <c r="F25" s="271">
        <v>2</v>
      </c>
      <c r="G25" s="267"/>
      <c r="H25" s="267"/>
      <c r="I25" s="267"/>
      <c r="J25" s="267"/>
      <c r="K25" s="268">
        <f t="shared" si="0"/>
        <v>2</v>
      </c>
    </row>
    <row r="26" spans="2:11" ht="12.75" customHeight="1">
      <c r="B26" s="269" t="s">
        <v>684</v>
      </c>
      <c r="C26" s="154"/>
      <c r="D26" s="279">
        <v>1</v>
      </c>
      <c r="E26" s="267"/>
      <c r="F26" s="267"/>
      <c r="G26" s="267"/>
      <c r="H26" s="267"/>
      <c r="I26" s="266"/>
      <c r="J26" s="154"/>
      <c r="K26" s="268">
        <f t="shared" si="0"/>
        <v>1</v>
      </c>
    </row>
    <row r="27" spans="2:11" ht="12.75" customHeight="1">
      <c r="B27" s="189" t="s">
        <v>685</v>
      </c>
      <c r="C27" s="267"/>
      <c r="D27" s="279">
        <v>1</v>
      </c>
      <c r="E27" s="267"/>
      <c r="F27" s="267"/>
      <c r="G27" s="154"/>
      <c r="H27" s="154"/>
      <c r="I27" s="154"/>
      <c r="J27" s="267"/>
      <c r="K27" s="268">
        <f t="shared" si="0"/>
        <v>1</v>
      </c>
    </row>
    <row r="28" spans="2:11" ht="12.75" customHeight="1">
      <c r="B28" s="189" t="s">
        <v>686</v>
      </c>
      <c r="C28" s="267"/>
      <c r="D28" s="267"/>
      <c r="E28" s="267"/>
      <c r="F28" s="267"/>
      <c r="G28" s="267"/>
      <c r="H28" s="267"/>
      <c r="I28" s="267"/>
      <c r="J28" s="273">
        <v>1</v>
      </c>
      <c r="K28" s="268">
        <f t="shared" si="0"/>
        <v>1</v>
      </c>
    </row>
    <row r="29" spans="2:11" ht="12.75" customHeight="1">
      <c r="B29" s="189" t="s">
        <v>559</v>
      </c>
      <c r="C29" s="267"/>
      <c r="D29" s="267"/>
      <c r="E29" s="267"/>
      <c r="F29" s="271">
        <v>1</v>
      </c>
      <c r="G29" s="267"/>
      <c r="H29" s="267"/>
      <c r="I29" s="267"/>
      <c r="J29" s="267"/>
      <c r="K29" s="268">
        <f t="shared" si="0"/>
        <v>1</v>
      </c>
    </row>
    <row r="30" spans="2:11" ht="12.75" customHeight="1">
      <c r="B30" s="269" t="s">
        <v>572</v>
      </c>
      <c r="C30" s="267"/>
      <c r="D30" s="267"/>
      <c r="E30" s="267"/>
      <c r="F30" s="271">
        <v>1</v>
      </c>
      <c r="G30" s="267"/>
      <c r="H30" s="267"/>
      <c r="I30" s="267"/>
      <c r="J30" s="280"/>
      <c r="K30" s="268">
        <f t="shared" si="0"/>
        <v>1</v>
      </c>
    </row>
    <row r="31" spans="2:11" ht="12.75" customHeight="1">
      <c r="B31" s="269" t="s">
        <v>687</v>
      </c>
      <c r="C31" s="267"/>
      <c r="D31" s="267"/>
      <c r="E31" s="267"/>
      <c r="F31" s="267">
        <v>1</v>
      </c>
      <c r="G31" s="267"/>
      <c r="H31" s="267"/>
      <c r="I31" s="266"/>
      <c r="J31" s="267"/>
      <c r="K31" s="268">
        <f t="shared" si="0"/>
        <v>1</v>
      </c>
    </row>
    <row r="32" spans="2:11" ht="12.75" customHeight="1">
      <c r="B32" s="269" t="s">
        <v>688</v>
      </c>
      <c r="C32" s="154"/>
      <c r="D32" s="267"/>
      <c r="E32" s="267"/>
      <c r="F32" s="267"/>
      <c r="G32" s="267"/>
      <c r="H32" s="267"/>
      <c r="I32" s="266"/>
      <c r="J32" s="154"/>
      <c r="K32" s="234">
        <f t="shared" si="0"/>
        <v>0</v>
      </c>
    </row>
    <row r="33" spans="2:11" ht="12.75" customHeight="1">
      <c r="B33" s="269" t="s">
        <v>689</v>
      </c>
      <c r="C33" s="267"/>
      <c r="D33" s="267"/>
      <c r="E33" s="267"/>
      <c r="F33" s="267"/>
      <c r="G33" s="267"/>
      <c r="H33" s="267"/>
      <c r="I33" s="266"/>
      <c r="J33" s="267"/>
      <c r="K33" s="234">
        <f t="shared" si="0"/>
        <v>0</v>
      </c>
    </row>
    <row r="34" spans="2:11" ht="12.75" customHeight="1">
      <c r="B34" s="269" t="s">
        <v>690</v>
      </c>
      <c r="C34" s="267"/>
      <c r="D34" s="267"/>
      <c r="E34" s="267"/>
      <c r="F34" s="267"/>
      <c r="G34" s="267"/>
      <c r="H34" s="267"/>
      <c r="I34" s="267"/>
      <c r="J34" s="267"/>
      <c r="K34" s="234">
        <f t="shared" si="0"/>
        <v>0</v>
      </c>
    </row>
    <row r="35" spans="2:11" ht="12.75" customHeight="1">
      <c r="B35" s="269" t="s">
        <v>691</v>
      </c>
      <c r="C35" s="267"/>
      <c r="D35" s="267"/>
      <c r="E35" s="267"/>
      <c r="F35" s="267"/>
      <c r="G35" s="267"/>
      <c r="H35" s="267"/>
      <c r="I35" s="267"/>
      <c r="J35" s="267"/>
      <c r="K35" s="234">
        <f t="shared" si="0"/>
        <v>0</v>
      </c>
    </row>
    <row r="36" spans="2:11" ht="12.75" customHeight="1">
      <c r="B36" s="269" t="s">
        <v>692</v>
      </c>
      <c r="C36" s="267"/>
      <c r="D36" s="267"/>
      <c r="E36" s="267"/>
      <c r="F36" s="267"/>
      <c r="G36" s="267"/>
      <c r="H36" s="267"/>
      <c r="I36" s="267"/>
      <c r="J36" s="280"/>
      <c r="K36" s="234">
        <f t="shared" si="0"/>
        <v>0</v>
      </c>
    </row>
    <row r="37" spans="2:11" ht="12.75" customHeight="1">
      <c r="B37" s="269" t="s">
        <v>693</v>
      </c>
      <c r="C37" s="267"/>
      <c r="D37" s="267"/>
      <c r="E37" s="267"/>
      <c r="F37" s="267"/>
      <c r="G37" s="267"/>
      <c r="H37" s="267"/>
      <c r="I37" s="266"/>
      <c r="J37" s="267"/>
      <c r="K37" s="234">
        <f t="shared" si="0"/>
        <v>0</v>
      </c>
    </row>
    <row r="38" spans="2:11" ht="12.75" customHeight="1">
      <c r="B38" s="269" t="s">
        <v>694</v>
      </c>
      <c r="C38" s="267"/>
      <c r="D38" s="267"/>
      <c r="E38" s="267"/>
      <c r="F38" s="267"/>
      <c r="G38" s="267"/>
      <c r="H38" s="267"/>
      <c r="I38" s="226"/>
      <c r="J38" s="267"/>
      <c r="K38" s="234">
        <f t="shared" si="0"/>
        <v>0</v>
      </c>
    </row>
    <row r="39" spans="2:11" ht="12.75" customHeight="1">
      <c r="B39" s="269" t="s">
        <v>695</v>
      </c>
      <c r="C39" s="267"/>
      <c r="D39" s="267"/>
      <c r="E39" s="267"/>
      <c r="F39" s="267"/>
      <c r="G39" s="267"/>
      <c r="H39" s="267"/>
      <c r="I39" s="226"/>
      <c r="J39" s="267"/>
      <c r="K39" s="234">
        <f t="shared" si="0"/>
        <v>0</v>
      </c>
    </row>
    <row r="40" spans="2:11" ht="12.75" customHeight="1">
      <c r="B40" s="269" t="s">
        <v>696</v>
      </c>
      <c r="C40" s="267"/>
      <c r="D40" s="267"/>
      <c r="E40" s="267"/>
      <c r="F40" s="267"/>
      <c r="G40" s="267"/>
      <c r="H40" s="267"/>
      <c r="I40" s="226"/>
      <c r="J40" s="267"/>
      <c r="K40" s="234">
        <f t="shared" si="0"/>
        <v>0</v>
      </c>
    </row>
    <row r="41" spans="2:11" ht="12.75" customHeight="1">
      <c r="B41" s="269" t="s">
        <v>697</v>
      </c>
      <c r="C41" s="267"/>
      <c r="D41" s="267"/>
      <c r="E41" s="267"/>
      <c r="F41" s="267"/>
      <c r="G41" s="267"/>
      <c r="H41" s="267"/>
      <c r="I41" s="226"/>
      <c r="J41" s="267"/>
      <c r="K41" s="234">
        <f t="shared" si="0"/>
        <v>0</v>
      </c>
    </row>
    <row r="42" spans="2:11" ht="12.75" customHeight="1">
      <c r="B42" s="153"/>
      <c r="C42" s="154"/>
      <c r="D42" s="267"/>
      <c r="E42" s="267"/>
      <c r="F42" s="267"/>
      <c r="G42" s="267"/>
      <c r="H42" s="267"/>
      <c r="I42" s="226"/>
      <c r="J42" s="278"/>
      <c r="K42" s="266"/>
    </row>
    <row r="43" spans="1:11" ht="12.75" customHeight="1">
      <c r="A43" s="143" t="s">
        <v>79</v>
      </c>
      <c r="B43" s="151">
        <f>COUNTA(B9:B41)</f>
        <v>33</v>
      </c>
      <c r="C43" s="151">
        <f aca="true" t="shared" si="1" ref="C43:K43">SUM(C9:C41)</f>
        <v>24</v>
      </c>
      <c r="D43" s="151">
        <f t="shared" si="1"/>
        <v>28</v>
      </c>
      <c r="E43" s="151">
        <f t="shared" si="1"/>
        <v>20</v>
      </c>
      <c r="F43" s="151">
        <f t="shared" si="1"/>
        <v>24</v>
      </c>
      <c r="G43" s="151">
        <f t="shared" si="1"/>
        <v>1</v>
      </c>
      <c r="H43" s="151">
        <f t="shared" si="1"/>
        <v>4</v>
      </c>
      <c r="I43" s="151">
        <f t="shared" si="1"/>
        <v>0</v>
      </c>
      <c r="J43" s="278">
        <f t="shared" si="1"/>
        <v>10</v>
      </c>
      <c r="K43" s="151">
        <f t="shared" si="1"/>
        <v>111</v>
      </c>
    </row>
    <row r="44" spans="2:11" ht="12.75" customHeight="1">
      <c r="B44" s="153"/>
      <c r="D44" s="151"/>
      <c r="E44" s="226"/>
      <c r="F44" s="226"/>
      <c r="G44" s="151"/>
      <c r="H44" s="151"/>
      <c r="I44" s="151"/>
      <c r="J44" s="278"/>
      <c r="K44" s="151"/>
    </row>
    <row r="45" spans="2:11" ht="12.75" customHeight="1">
      <c r="B45" s="153" t="s">
        <v>698</v>
      </c>
      <c r="D45" s="151"/>
      <c r="E45" s="226"/>
      <c r="F45" s="226"/>
      <c r="G45" s="151"/>
      <c r="H45" s="151"/>
      <c r="I45" s="151"/>
      <c r="J45" s="278"/>
      <c r="K45" s="151"/>
    </row>
    <row r="46" spans="2:11" ht="12.75" customHeight="1">
      <c r="B46" s="153"/>
      <c r="D46" s="151"/>
      <c r="E46" s="226"/>
      <c r="F46" s="226"/>
      <c r="G46" s="151"/>
      <c r="H46" s="151"/>
      <c r="I46" s="151"/>
      <c r="J46" s="278"/>
      <c r="K46" s="151"/>
    </row>
    <row r="47" spans="2:11" ht="12.75" customHeight="1">
      <c r="B47" s="153" t="s">
        <v>699</v>
      </c>
      <c r="D47" s="151"/>
      <c r="E47" s="226"/>
      <c r="F47" s="226"/>
      <c r="G47" s="151"/>
      <c r="H47" s="151"/>
      <c r="I47" s="151"/>
      <c r="J47" s="278"/>
      <c r="K47" s="151"/>
    </row>
    <row r="48" spans="2:11" ht="12.75" customHeight="1">
      <c r="B48" s="153" t="s">
        <v>700</v>
      </c>
      <c r="D48" s="151"/>
      <c r="E48" s="226"/>
      <c r="F48" s="226"/>
      <c r="G48" s="151"/>
      <c r="H48" s="151"/>
      <c r="I48" s="151"/>
      <c r="J48" s="278"/>
      <c r="K48" s="151"/>
    </row>
    <row r="49" spans="2:11" ht="12.75" customHeight="1">
      <c r="B49" s="153" t="s">
        <v>701</v>
      </c>
      <c r="D49" s="151"/>
      <c r="E49" s="151"/>
      <c r="F49" s="226"/>
      <c r="G49" s="151"/>
      <c r="H49" s="151"/>
      <c r="I49" s="151"/>
      <c r="J49" s="278"/>
      <c r="K49" s="151"/>
    </row>
    <row r="50" spans="2:11" ht="12.75" customHeight="1">
      <c r="B50" s="153" t="s">
        <v>702</v>
      </c>
      <c r="D50" s="154"/>
      <c r="E50" s="154"/>
      <c r="F50" s="154"/>
      <c r="G50" s="154"/>
      <c r="H50" s="154"/>
      <c r="I50" s="154"/>
      <c r="J50" s="154"/>
      <c r="K50" s="154"/>
    </row>
    <row r="51" spans="2:11" ht="12.75" customHeight="1">
      <c r="B51" s="153" t="s">
        <v>703</v>
      </c>
      <c r="D51" s="154"/>
      <c r="E51" s="154"/>
      <c r="F51" s="154"/>
      <c r="G51" s="154"/>
      <c r="H51" s="154"/>
      <c r="I51" s="154"/>
      <c r="J51" s="154"/>
      <c r="K51" s="154"/>
    </row>
    <row r="52" spans="3:11" s="189" customFormat="1" ht="12.75" customHeight="1">
      <c r="C52" s="154"/>
      <c r="D52" s="154"/>
      <c r="E52" s="154"/>
      <c r="F52" s="154"/>
      <c r="G52" s="154"/>
      <c r="H52" s="154"/>
      <c r="I52" s="154"/>
      <c r="J52" s="154"/>
      <c r="K52" s="154"/>
    </row>
    <row r="53" spans="2:11" ht="12.75" customHeight="1">
      <c r="B53" s="153" t="s">
        <v>704</v>
      </c>
      <c r="D53" s="154"/>
      <c r="E53" s="154"/>
      <c r="F53" s="154"/>
      <c r="G53" s="154"/>
      <c r="H53" s="154"/>
      <c r="I53" s="154"/>
      <c r="J53" s="154"/>
      <c r="K53" s="154"/>
    </row>
    <row r="54" spans="2:11" ht="12.75" customHeight="1">
      <c r="B54" s="153" t="s">
        <v>705</v>
      </c>
      <c r="D54" s="154"/>
      <c r="E54" s="154"/>
      <c r="F54" s="154"/>
      <c r="G54" s="154"/>
      <c r="H54" s="154"/>
      <c r="I54" s="154"/>
      <c r="J54" s="154"/>
      <c r="K54" s="154"/>
    </row>
    <row r="55" spans="2:11" ht="12.75" customHeight="1">
      <c r="B55" s="153"/>
      <c r="D55" s="154"/>
      <c r="E55" s="154"/>
      <c r="F55" s="154"/>
      <c r="G55" s="154"/>
      <c r="H55" s="154"/>
      <c r="I55" s="154"/>
      <c r="J55" s="154"/>
      <c r="K55" s="154"/>
    </row>
    <row r="56" spans="2:11" ht="12.75" customHeight="1">
      <c r="B56" s="151"/>
      <c r="C56" s="151"/>
      <c r="D56" s="154"/>
      <c r="E56" s="154"/>
      <c r="F56" s="154"/>
      <c r="G56" s="154"/>
      <c r="H56" s="154"/>
      <c r="I56" s="154"/>
      <c r="J56" s="154"/>
      <c r="K56" s="154"/>
    </row>
    <row r="57" spans="1:3" ht="12.75" customHeight="1">
      <c r="A57" s="143" t="s">
        <v>79</v>
      </c>
      <c r="B57" s="151">
        <f>COUNTA(B47:B54)</f>
        <v>7</v>
      </c>
      <c r="C57" s="151"/>
    </row>
  </sheetData>
  <sheetProtection selectLockedCells="1" selectUnlockedCells="1"/>
  <mergeCells count="1">
    <mergeCell ref="B2:K2"/>
  </mergeCells>
  <conditionalFormatting sqref="I27">
    <cfRule type="cellIs" priority="1" dxfId="1" operator="greaterThan" stopIfTrue="1">
      <formula>190</formula>
    </cfRule>
  </conditionalFormatting>
  <conditionalFormatting sqref="C52">
    <cfRule type="cellIs" priority="2" dxfId="1" operator="greaterThan" stopIfTrue="1">
      <formula>190</formula>
    </cfRule>
  </conditionalFormatting>
  <conditionalFormatting sqref="B10:B13 B15:B21 B24:B25 B27:B35 B37:B41">
    <cfRule type="cellIs" priority="3" dxfId="2" operator="equal" stopIfTrue="1">
      <formula>"2 èmes"</formula>
    </cfRule>
    <cfRule type="cellIs" priority="4" dxfId="3" operator="equal" stopIfTrue="1">
      <formula>"1ers"</formula>
    </cfRule>
    <cfRule type="cellIs" priority="5" dxfId="4" operator="equal" stopIfTrue="1">
      <formula>"3 èmes"</formula>
    </cfRule>
  </conditionalFormatting>
  <conditionalFormatting sqref="D7:I7 D50:K51 D53:K56 I16 I21 I24 I28:I31 I36:I37 K8 K42">
    <cfRule type="cellIs" priority="6" dxfId="1" operator="greaterThan" stopIfTrue="1">
      <formula>190</formula>
    </cfRule>
  </conditionalFormatting>
  <conditionalFormatting sqref="D52">
    <cfRule type="cellIs" priority="7" dxfId="1" operator="greaterThan" stopIfTrue="1">
      <formula>190</formula>
    </cfRule>
  </conditionalFormatting>
  <conditionalFormatting sqref="I15">
    <cfRule type="cellIs" priority="8" dxfId="1" operator="greaterThan" stopIfTrue="1">
      <formula>190</formula>
    </cfRule>
  </conditionalFormatting>
  <conditionalFormatting sqref="I26">
    <cfRule type="cellIs" priority="9" dxfId="1" operator="greaterThan" stopIfTrue="1">
      <formula>190</formula>
    </cfRule>
  </conditionalFormatting>
  <conditionalFormatting sqref="C8:C42 I13 I17:I20">
    <cfRule type="cellIs" priority="10" dxfId="1" operator="notEqual" stopIfTrue="1">
      <formula>""</formula>
    </cfRule>
  </conditionalFormatting>
  <conditionalFormatting sqref="D8">
    <cfRule type="cellIs" priority="11" dxfId="5" operator="notEqual" stopIfTrue="1">
      <formula>""</formula>
    </cfRule>
  </conditionalFormatting>
  <conditionalFormatting sqref="E8:E42">
    <cfRule type="cellIs" priority="12" dxfId="6" operator="notEqual" stopIfTrue="1">
      <formula>""</formula>
    </cfRule>
  </conditionalFormatting>
  <conditionalFormatting sqref="F8:F42">
    <cfRule type="cellIs" priority="13" dxfId="7" operator="notEqual" stopIfTrue="1">
      <formula>""</formula>
    </cfRule>
  </conditionalFormatting>
  <conditionalFormatting sqref="G9:G42 I9:I12">
    <cfRule type="cellIs" priority="14" dxfId="2" operator="notEqual" stopIfTrue="1">
      <formula>""</formula>
    </cfRule>
  </conditionalFormatting>
  <conditionalFormatting sqref="H9:H42">
    <cfRule type="cellIs" priority="15" dxfId="8" operator="notEqual" stopIfTrue="1">
      <formula>""</formula>
    </cfRule>
  </conditionalFormatting>
  <conditionalFormatting sqref="J9:J42">
    <cfRule type="cellIs" priority="16" dxfId="9" operator="notEqual" stopIfTrue="1">
      <formula>""</formula>
    </cfRule>
  </conditionalFormatting>
  <conditionalFormatting sqref="D9:D42">
    <cfRule type="cellIs" priority="17" dxfId="10" operator="notEqual" stopIfTrue="1">
      <formula>""</formula>
    </cfRule>
  </conditionalFormatting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Q108"/>
  <sheetViews>
    <sheetView workbookViewId="0" topLeftCell="D1">
      <pane ySplit="7" topLeftCell="BM65" activePane="bottomLeft" state="frozen"/>
      <selection pane="topLeft" activeCell="D1" sqref="D1"/>
      <selection pane="bottomLeft" activeCell="O83" sqref="O83"/>
    </sheetView>
  </sheetViews>
  <sheetFormatPr defaultColWidth="11.00390625" defaultRowHeight="14.25"/>
  <cols>
    <col min="1" max="1" width="6.00390625" style="281" customWidth="1"/>
    <col min="2" max="2" width="7.50390625" style="281" customWidth="1"/>
    <col min="3" max="3" width="8.375" style="281" customWidth="1"/>
    <col min="4" max="4" width="9.125" style="281" customWidth="1"/>
    <col min="5" max="5" width="20.00390625" style="281" customWidth="1"/>
    <col min="6" max="6" width="8.375" style="281" customWidth="1"/>
    <col min="7" max="7" width="16.875" style="281" customWidth="1"/>
    <col min="8" max="8" width="23.625" style="282" customWidth="1"/>
    <col min="9" max="9" width="0" style="282" hidden="1" customWidth="1"/>
    <col min="10" max="12" width="9.875" style="282" customWidth="1"/>
    <col min="13" max="16384" width="9.875" style="281" customWidth="1"/>
  </cols>
  <sheetData>
    <row r="3" spans="2:12" ht="15.75">
      <c r="B3" s="283" t="s">
        <v>706</v>
      </c>
      <c r="C3" s="284"/>
      <c r="D3" s="284"/>
      <c r="F3" s="284"/>
      <c r="J3" s="285"/>
      <c r="K3" s="285"/>
      <c r="L3" s="285"/>
    </row>
    <row r="4" spans="2:12" ht="15">
      <c r="B4" s="284"/>
      <c r="C4" s="284"/>
      <c r="D4" s="284"/>
      <c r="F4" s="284"/>
      <c r="J4" s="285"/>
      <c r="K4" s="285"/>
      <c r="L4" s="285"/>
    </row>
    <row r="5" spans="2:12" ht="18">
      <c r="B5" s="284"/>
      <c r="C5" s="284"/>
      <c r="D5" s="152"/>
      <c r="F5" s="284"/>
      <c r="G5" s="286" t="s">
        <v>707</v>
      </c>
      <c r="J5" s="285"/>
      <c r="K5" s="285"/>
      <c r="L5" s="285"/>
    </row>
    <row r="6" spans="2:12" ht="15">
      <c r="B6" s="284"/>
      <c r="C6" s="284"/>
      <c r="D6" s="284"/>
      <c r="F6" s="284"/>
      <c r="J6" s="285"/>
      <c r="K6" s="285"/>
      <c r="L6" s="285"/>
    </row>
    <row r="7" spans="2:12" ht="22.5" customHeight="1">
      <c r="B7" s="287" t="s">
        <v>292</v>
      </c>
      <c r="C7" s="288" t="s">
        <v>293</v>
      </c>
      <c r="D7" s="288" t="s">
        <v>294</v>
      </c>
      <c r="E7" s="288" t="s">
        <v>708</v>
      </c>
      <c r="F7" s="288" t="s">
        <v>296</v>
      </c>
      <c r="G7" s="288" t="s">
        <v>297</v>
      </c>
      <c r="H7" s="288" t="s">
        <v>709</v>
      </c>
      <c r="I7" s="288"/>
      <c r="J7" s="288" t="s">
        <v>78</v>
      </c>
      <c r="K7" s="288" t="s">
        <v>106</v>
      </c>
      <c r="L7" s="288" t="s">
        <v>123</v>
      </c>
    </row>
    <row r="8" spans="2:12" ht="15">
      <c r="B8" s="289"/>
      <c r="C8" s="289"/>
      <c r="D8" s="289"/>
      <c r="E8" s="289"/>
      <c r="F8" s="289"/>
      <c r="G8" s="290"/>
      <c r="H8" s="291"/>
      <c r="I8" s="291"/>
      <c r="J8" s="289"/>
      <c r="K8" s="289"/>
      <c r="L8" s="289"/>
    </row>
    <row r="9" spans="2:12" s="292" customFormat="1" ht="21.75" customHeight="1">
      <c r="B9" s="289"/>
      <c r="C9" s="289"/>
      <c r="D9" s="289"/>
      <c r="E9" s="343" t="s">
        <v>710</v>
      </c>
      <c r="F9" s="343"/>
      <c r="G9" s="343"/>
      <c r="H9" s="291"/>
      <c r="I9" s="291"/>
      <c r="J9" s="289"/>
      <c r="K9" s="289"/>
      <c r="L9" s="289"/>
    </row>
    <row r="10" spans="2:12" ht="15">
      <c r="B10" s="289"/>
      <c r="C10" s="289"/>
      <c r="D10" s="289"/>
      <c r="F10" s="289"/>
      <c r="G10" s="290"/>
      <c r="H10" s="291"/>
      <c r="I10" s="291"/>
      <c r="J10" s="289"/>
      <c r="K10" s="289"/>
      <c r="L10" s="289"/>
    </row>
    <row r="11" spans="2:12" s="293" customFormat="1" ht="15">
      <c r="B11" s="294">
        <v>15</v>
      </c>
      <c r="C11" s="294">
        <v>10</v>
      </c>
      <c r="D11" s="294">
        <v>2023</v>
      </c>
      <c r="E11" s="294" t="s">
        <v>711</v>
      </c>
      <c r="F11" s="294">
        <v>4</v>
      </c>
      <c r="G11" s="295" t="s">
        <v>351</v>
      </c>
      <c r="H11" s="296" t="s">
        <v>316</v>
      </c>
      <c r="I11" s="296"/>
      <c r="J11" s="297">
        <f>168+181+174+177+136+162+175+175+148+180</f>
        <v>1676</v>
      </c>
      <c r="K11" s="297">
        <v>10</v>
      </c>
      <c r="L11" s="298">
        <f>J11/K11</f>
        <v>167.6</v>
      </c>
    </row>
    <row r="12" spans="2:12" s="282" customFormat="1" ht="15">
      <c r="B12" s="299">
        <v>13</v>
      </c>
      <c r="C12" s="299">
        <v>1</v>
      </c>
      <c r="D12" s="299">
        <v>2024</v>
      </c>
      <c r="E12" s="299" t="s">
        <v>711</v>
      </c>
      <c r="F12" s="299">
        <v>4</v>
      </c>
      <c r="G12" s="296" t="s">
        <v>303</v>
      </c>
      <c r="H12" s="296"/>
      <c r="I12" s="296"/>
      <c r="J12" s="300">
        <v>894</v>
      </c>
      <c r="K12" s="300">
        <v>6</v>
      </c>
      <c r="L12" s="298">
        <f>J12/K12</f>
        <v>149</v>
      </c>
    </row>
    <row r="13" spans="2:12" s="301" customFormat="1" ht="15">
      <c r="B13" s="302">
        <v>2</v>
      </c>
      <c r="C13" s="302">
        <v>4</v>
      </c>
      <c r="D13" s="302">
        <v>2024</v>
      </c>
      <c r="E13" s="302" t="s">
        <v>711</v>
      </c>
      <c r="F13" s="302">
        <v>4</v>
      </c>
      <c r="G13" s="303" t="s">
        <v>712</v>
      </c>
      <c r="H13" s="296"/>
      <c r="I13" s="296"/>
      <c r="J13" s="299"/>
      <c r="K13" s="299"/>
      <c r="L13" s="298" t="e">
        <f>J13/K13</f>
        <v>#DIV/0!</v>
      </c>
    </row>
    <row r="14" spans="2:12" s="301" customFormat="1" ht="15">
      <c r="B14" s="303"/>
      <c r="C14" s="303"/>
      <c r="D14" s="303"/>
      <c r="E14" s="304"/>
      <c r="G14" s="303"/>
      <c r="H14" s="296"/>
      <c r="I14" s="296"/>
      <c r="J14" s="305">
        <f>SUM(J11:J13)</f>
        <v>2570</v>
      </c>
      <c r="K14" s="305">
        <f>SUM(K11:K13)</f>
        <v>16</v>
      </c>
      <c r="L14" s="306">
        <f>J14/K14</f>
        <v>160.625</v>
      </c>
    </row>
    <row r="15" spans="2:12" s="301" customFormat="1" ht="15">
      <c r="B15" s="303"/>
      <c r="C15" s="303"/>
      <c r="D15" s="303"/>
      <c r="E15" s="304"/>
      <c r="G15" s="303"/>
      <c r="H15" s="296"/>
      <c r="I15" s="296"/>
      <c r="J15" s="299"/>
      <c r="K15" s="299"/>
      <c r="L15" s="299"/>
    </row>
    <row r="16" spans="2:12" s="293" customFormat="1" ht="15">
      <c r="B16" s="294">
        <v>15</v>
      </c>
      <c r="C16" s="294">
        <v>10</v>
      </c>
      <c r="D16" s="294">
        <v>2023</v>
      </c>
      <c r="E16" s="294" t="s">
        <v>711</v>
      </c>
      <c r="F16" s="294">
        <v>4</v>
      </c>
      <c r="G16" s="295" t="s">
        <v>351</v>
      </c>
      <c r="H16" s="296" t="s">
        <v>324</v>
      </c>
      <c r="I16" s="296"/>
      <c r="J16" s="297">
        <f>173+179+167+160+170+166+190+146+195+186+130</f>
        <v>1862</v>
      </c>
      <c r="K16" s="297">
        <v>11</v>
      </c>
      <c r="L16" s="298">
        <f>J16/K16</f>
        <v>169.27272727272728</v>
      </c>
    </row>
    <row r="17" spans="2:12" s="282" customFormat="1" ht="15">
      <c r="B17" s="299">
        <v>13</v>
      </c>
      <c r="C17" s="299">
        <v>1</v>
      </c>
      <c r="D17" s="299">
        <v>2024</v>
      </c>
      <c r="E17" s="299" t="s">
        <v>711</v>
      </c>
      <c r="F17" s="299">
        <v>4</v>
      </c>
      <c r="G17" s="296" t="s">
        <v>303</v>
      </c>
      <c r="H17" s="296"/>
      <c r="I17" s="296"/>
      <c r="J17" s="300">
        <v>1476</v>
      </c>
      <c r="K17" s="300">
        <v>9</v>
      </c>
      <c r="L17" s="298">
        <f>J17/K17</f>
        <v>164</v>
      </c>
    </row>
    <row r="18" spans="2:12" s="301" customFormat="1" ht="15">
      <c r="B18" s="302">
        <v>2</v>
      </c>
      <c r="C18" s="302">
        <v>4</v>
      </c>
      <c r="D18" s="302">
        <v>2023</v>
      </c>
      <c r="E18" s="302" t="s">
        <v>711</v>
      </c>
      <c r="F18" s="302">
        <v>4</v>
      </c>
      <c r="G18" s="303" t="s">
        <v>712</v>
      </c>
      <c r="H18" s="296"/>
      <c r="I18" s="296"/>
      <c r="J18" s="299"/>
      <c r="K18" s="299"/>
      <c r="L18" s="307" t="e">
        <f>J18/K18</f>
        <v>#DIV/0!</v>
      </c>
    </row>
    <row r="19" spans="2:12" s="301" customFormat="1" ht="15">
      <c r="B19" s="303"/>
      <c r="C19" s="303"/>
      <c r="D19" s="303"/>
      <c r="E19" s="304"/>
      <c r="G19" s="303"/>
      <c r="H19" s="296"/>
      <c r="I19" s="296"/>
      <c r="J19" s="305">
        <f>SUM(J16:J18)</f>
        <v>3338</v>
      </c>
      <c r="K19" s="305">
        <f>SUM(K16:K18)</f>
        <v>20</v>
      </c>
      <c r="L19" s="306">
        <f>J19/K19</f>
        <v>166.9</v>
      </c>
    </row>
    <row r="20" spans="2:12" s="301" customFormat="1" ht="15">
      <c r="B20" s="303"/>
      <c r="C20" s="303"/>
      <c r="D20" s="303"/>
      <c r="E20" s="304"/>
      <c r="G20" s="303"/>
      <c r="H20" s="296"/>
      <c r="I20" s="296"/>
      <c r="J20" s="299"/>
      <c r="K20" s="299"/>
      <c r="L20" s="299"/>
    </row>
    <row r="21" spans="2:12" s="293" customFormat="1" ht="15">
      <c r="B21" s="294">
        <v>15</v>
      </c>
      <c r="C21" s="294">
        <v>10</v>
      </c>
      <c r="D21" s="294">
        <v>2023</v>
      </c>
      <c r="E21" s="294" t="s">
        <v>711</v>
      </c>
      <c r="F21" s="294">
        <v>4</v>
      </c>
      <c r="G21" s="295" t="s">
        <v>351</v>
      </c>
      <c r="H21" s="296" t="s">
        <v>310</v>
      </c>
      <c r="I21" s="296"/>
      <c r="J21" s="297">
        <f>149+182+158+167+158+177+143+169</f>
        <v>1303</v>
      </c>
      <c r="K21" s="297">
        <v>8</v>
      </c>
      <c r="L21" s="298">
        <f>J21/K21</f>
        <v>162.875</v>
      </c>
    </row>
    <row r="22" spans="2:12" s="282" customFormat="1" ht="15">
      <c r="B22" s="299">
        <v>13</v>
      </c>
      <c r="C22" s="299">
        <v>1</v>
      </c>
      <c r="D22" s="299">
        <v>2024</v>
      </c>
      <c r="E22" s="299" t="s">
        <v>711</v>
      </c>
      <c r="F22" s="299">
        <v>4</v>
      </c>
      <c r="G22" s="296" t="s">
        <v>303</v>
      </c>
      <c r="H22" s="296"/>
      <c r="I22" s="296"/>
      <c r="J22" s="300">
        <v>1664</v>
      </c>
      <c r="K22" s="300">
        <v>10</v>
      </c>
      <c r="L22" s="298">
        <f>J22/K22</f>
        <v>166.4</v>
      </c>
    </row>
    <row r="23" spans="2:12" s="301" customFormat="1" ht="15">
      <c r="B23" s="302">
        <v>2</v>
      </c>
      <c r="C23" s="302">
        <v>4</v>
      </c>
      <c r="D23" s="302">
        <v>2023</v>
      </c>
      <c r="E23" s="302" t="s">
        <v>711</v>
      </c>
      <c r="F23" s="302">
        <v>4</v>
      </c>
      <c r="G23" s="303" t="s">
        <v>712</v>
      </c>
      <c r="H23" s="296"/>
      <c r="I23" s="296"/>
      <c r="J23" s="299"/>
      <c r="K23" s="299"/>
      <c r="L23" s="307" t="e">
        <f>J23/K23</f>
        <v>#DIV/0!</v>
      </c>
    </row>
    <row r="24" spans="2:12" s="301" customFormat="1" ht="15">
      <c r="B24" s="303"/>
      <c r="C24" s="303"/>
      <c r="D24" s="303"/>
      <c r="E24" s="304"/>
      <c r="G24" s="303"/>
      <c r="H24" s="296"/>
      <c r="I24" s="296"/>
      <c r="J24" s="305">
        <f>SUM(J21:J23)</f>
        <v>2967</v>
      </c>
      <c r="K24" s="305">
        <f>SUM(K21:K23)</f>
        <v>18</v>
      </c>
      <c r="L24" s="306">
        <f>J24/K24</f>
        <v>164.83333333333334</v>
      </c>
    </row>
    <row r="25" spans="2:12" s="301" customFormat="1" ht="15">
      <c r="B25" s="303"/>
      <c r="C25" s="303"/>
      <c r="D25" s="303"/>
      <c r="E25" s="304"/>
      <c r="G25" s="303"/>
      <c r="H25" s="296"/>
      <c r="I25" s="296"/>
      <c r="J25" s="299"/>
      <c r="K25" s="299"/>
      <c r="L25" s="299"/>
    </row>
    <row r="26" spans="2:12" s="293" customFormat="1" ht="15">
      <c r="B26" s="294">
        <v>15</v>
      </c>
      <c r="C26" s="294">
        <v>10</v>
      </c>
      <c r="D26" s="294">
        <v>2023</v>
      </c>
      <c r="E26" s="294" t="s">
        <v>711</v>
      </c>
      <c r="F26" s="294">
        <v>4</v>
      </c>
      <c r="G26" s="295" t="s">
        <v>351</v>
      </c>
      <c r="H26" s="296" t="s">
        <v>336</v>
      </c>
      <c r="I26" s="296"/>
      <c r="J26" s="297">
        <f>162+160+193+126</f>
        <v>641</v>
      </c>
      <c r="K26" s="297">
        <v>4</v>
      </c>
      <c r="L26" s="298">
        <f>J26/K26</f>
        <v>160.25</v>
      </c>
    </row>
    <row r="27" spans="2:12" s="282" customFormat="1" ht="15">
      <c r="B27" s="299">
        <v>13</v>
      </c>
      <c r="C27" s="299">
        <v>1</v>
      </c>
      <c r="D27" s="299">
        <v>2024</v>
      </c>
      <c r="E27" s="299" t="s">
        <v>711</v>
      </c>
      <c r="F27" s="299">
        <v>4</v>
      </c>
      <c r="G27" s="296" t="s">
        <v>303</v>
      </c>
      <c r="H27" s="296"/>
      <c r="I27" s="296"/>
      <c r="J27" s="300">
        <v>1635</v>
      </c>
      <c r="K27" s="300">
        <v>10</v>
      </c>
      <c r="L27" s="298">
        <f>J27/K27</f>
        <v>163.5</v>
      </c>
    </row>
    <row r="28" spans="2:12" s="301" customFormat="1" ht="15">
      <c r="B28" s="302">
        <v>2</v>
      </c>
      <c r="C28" s="302">
        <v>4</v>
      </c>
      <c r="D28" s="302">
        <v>2023</v>
      </c>
      <c r="E28" s="302" t="s">
        <v>711</v>
      </c>
      <c r="F28" s="302">
        <v>4</v>
      </c>
      <c r="G28" s="303" t="s">
        <v>712</v>
      </c>
      <c r="H28" s="296"/>
      <c r="I28" s="296"/>
      <c r="J28" s="299"/>
      <c r="K28" s="299"/>
      <c r="L28" s="307" t="e">
        <f>J28/K28</f>
        <v>#DIV/0!</v>
      </c>
    </row>
    <row r="29" spans="2:12" s="301" customFormat="1" ht="15">
      <c r="B29" s="303"/>
      <c r="C29" s="303"/>
      <c r="D29" s="303"/>
      <c r="E29" s="304"/>
      <c r="G29" s="303"/>
      <c r="H29" s="296"/>
      <c r="I29" s="296"/>
      <c r="J29" s="305">
        <f>SUM(J26:J28)</f>
        <v>2276</v>
      </c>
      <c r="K29" s="305">
        <f>SUM(K26:K28)</f>
        <v>14</v>
      </c>
      <c r="L29" s="306">
        <f>J29/K29</f>
        <v>162.57142857142858</v>
      </c>
    </row>
    <row r="30" spans="2:12" s="301" customFormat="1" ht="15">
      <c r="B30" s="303"/>
      <c r="C30" s="303"/>
      <c r="D30" s="303"/>
      <c r="E30" s="304"/>
      <c r="G30" s="303"/>
      <c r="H30" s="296"/>
      <c r="I30" s="296"/>
      <c r="J30" s="299"/>
      <c r="K30" s="299"/>
      <c r="L30" s="299"/>
    </row>
    <row r="31" spans="2:12" s="293" customFormat="1" ht="15">
      <c r="B31" s="294">
        <v>15</v>
      </c>
      <c r="C31" s="294">
        <v>10</v>
      </c>
      <c r="D31" s="294">
        <v>2023</v>
      </c>
      <c r="E31" s="294" t="s">
        <v>711</v>
      </c>
      <c r="F31" s="294">
        <v>4</v>
      </c>
      <c r="G31" s="295" t="s">
        <v>351</v>
      </c>
      <c r="H31" s="296" t="s">
        <v>339</v>
      </c>
      <c r="I31" s="296"/>
      <c r="J31" s="297">
        <f>155+193+168+176+180+156+152+176+147+148+153</f>
        <v>1804</v>
      </c>
      <c r="K31" s="297">
        <v>11</v>
      </c>
      <c r="L31" s="298">
        <f>J31/K31</f>
        <v>164</v>
      </c>
    </row>
    <row r="32" spans="2:12" s="282" customFormat="1" ht="15">
      <c r="B32" s="299">
        <v>13</v>
      </c>
      <c r="C32" s="299">
        <v>1</v>
      </c>
      <c r="D32" s="299">
        <v>2024</v>
      </c>
      <c r="E32" s="299" t="s">
        <v>711</v>
      </c>
      <c r="F32" s="299">
        <v>4</v>
      </c>
      <c r="G32" s="296" t="s">
        <v>303</v>
      </c>
      <c r="H32" s="296"/>
      <c r="I32" s="296"/>
      <c r="J32" s="300">
        <v>1528</v>
      </c>
      <c r="K32" s="300">
        <v>9</v>
      </c>
      <c r="L32" s="298">
        <f>J32/K32</f>
        <v>169.77777777777777</v>
      </c>
    </row>
    <row r="33" spans="2:12" s="301" customFormat="1" ht="15">
      <c r="B33" s="302">
        <v>2</v>
      </c>
      <c r="C33" s="302">
        <v>4</v>
      </c>
      <c r="D33" s="302">
        <v>2023</v>
      </c>
      <c r="E33" s="302" t="s">
        <v>711</v>
      </c>
      <c r="F33" s="302">
        <v>4</v>
      </c>
      <c r="G33" s="303" t="s">
        <v>712</v>
      </c>
      <c r="H33" s="296"/>
      <c r="I33" s="296"/>
      <c r="J33" s="299"/>
      <c r="K33" s="299"/>
      <c r="L33" s="307" t="e">
        <f>J33/K33</f>
        <v>#DIV/0!</v>
      </c>
    </row>
    <row r="34" spans="2:12" s="301" customFormat="1" ht="15">
      <c r="B34" s="303"/>
      <c r="C34" s="303"/>
      <c r="D34" s="303"/>
      <c r="E34" s="304"/>
      <c r="G34" s="303"/>
      <c r="H34" s="296"/>
      <c r="I34" s="296"/>
      <c r="J34" s="305">
        <f>SUM(J31:J33)</f>
        <v>3332</v>
      </c>
      <c r="K34" s="305">
        <f>SUM(K31:K33)</f>
        <v>20</v>
      </c>
      <c r="L34" s="306">
        <f>J34/K34</f>
        <v>166.6</v>
      </c>
    </row>
    <row r="35" spans="2:12" ht="15">
      <c r="B35" s="296"/>
      <c r="C35" s="296"/>
      <c r="D35" s="296"/>
      <c r="E35" s="308"/>
      <c r="F35" s="309"/>
      <c r="G35" s="296"/>
      <c r="H35" s="296"/>
      <c r="I35" s="296"/>
      <c r="J35" s="300"/>
      <c r="K35" s="300"/>
      <c r="L35" s="298"/>
    </row>
    <row r="36" spans="2:12" ht="15">
      <c r="B36" s="310"/>
      <c r="C36" s="310"/>
      <c r="D36" s="308"/>
      <c r="E36" s="296"/>
      <c r="F36" s="310"/>
      <c r="G36" s="296"/>
      <c r="H36" s="310" t="s">
        <v>713</v>
      </c>
      <c r="I36" s="310"/>
      <c r="J36" s="311">
        <f>J14+J19+J24+J29+J34</f>
        <v>14483</v>
      </c>
      <c r="K36" s="312">
        <f>K14+K19+K24+K29+K34</f>
        <v>88</v>
      </c>
      <c r="L36" s="313">
        <f>J36/K36</f>
        <v>164.57954545454547</v>
      </c>
    </row>
    <row r="37" spans="2:12" ht="15">
      <c r="B37" s="310"/>
      <c r="C37" s="310"/>
      <c r="D37" s="284"/>
      <c r="E37" s="153"/>
      <c r="F37" s="222"/>
      <c r="G37" s="153"/>
      <c r="H37" s="153"/>
      <c r="I37" s="153"/>
      <c r="J37" s="314"/>
      <c r="K37" s="314"/>
      <c r="L37" s="315"/>
    </row>
    <row r="38" spans="2:12" ht="21.75" customHeight="1">
      <c r="B38" s="296"/>
      <c r="C38" s="296"/>
      <c r="E38" s="343" t="s">
        <v>714</v>
      </c>
      <c r="F38" s="343"/>
      <c r="G38" s="343"/>
      <c r="J38" s="285"/>
      <c r="K38" s="285"/>
      <c r="L38" s="285"/>
    </row>
    <row r="39" spans="2:12" ht="15">
      <c r="B39" s="296"/>
      <c r="C39" s="296"/>
      <c r="J39" s="285"/>
      <c r="K39" s="285"/>
      <c r="L39" s="285"/>
    </row>
    <row r="40" spans="2:12" s="282" customFormat="1" ht="15">
      <c r="B40" s="299">
        <v>15</v>
      </c>
      <c r="C40" s="299">
        <v>10</v>
      </c>
      <c r="D40" s="299">
        <v>2023</v>
      </c>
      <c r="E40" s="299" t="s">
        <v>715</v>
      </c>
      <c r="F40" s="299">
        <v>4</v>
      </c>
      <c r="G40" s="296" t="s">
        <v>303</v>
      </c>
      <c r="H40" s="296" t="s">
        <v>353</v>
      </c>
      <c r="I40" s="296"/>
      <c r="J40" s="299">
        <v>1183</v>
      </c>
      <c r="K40" s="299">
        <v>7</v>
      </c>
      <c r="L40" s="307">
        <f>J40/K40</f>
        <v>169</v>
      </c>
    </row>
    <row r="41" spans="2:12" s="282" customFormat="1" ht="15">
      <c r="B41" s="299">
        <v>13</v>
      </c>
      <c r="C41" s="299">
        <v>1</v>
      </c>
      <c r="D41" s="299">
        <v>2024</v>
      </c>
      <c r="E41" s="299" t="s">
        <v>715</v>
      </c>
      <c r="F41" s="299">
        <v>4</v>
      </c>
      <c r="G41" s="296" t="s">
        <v>24</v>
      </c>
      <c r="H41" s="296"/>
      <c r="I41" s="296"/>
      <c r="J41" s="300">
        <v>1063</v>
      </c>
      <c r="K41" s="300">
        <v>7</v>
      </c>
      <c r="L41" s="298">
        <f>J41/K41</f>
        <v>151.85714285714286</v>
      </c>
    </row>
    <row r="42" spans="2:12" s="301" customFormat="1" ht="15">
      <c r="B42" s="302">
        <v>2</v>
      </c>
      <c r="C42" s="302">
        <v>4</v>
      </c>
      <c r="D42" s="302">
        <v>2023</v>
      </c>
      <c r="E42" s="302" t="s">
        <v>715</v>
      </c>
      <c r="F42" s="302">
        <v>4</v>
      </c>
      <c r="G42" s="303" t="s">
        <v>716</v>
      </c>
      <c r="H42" s="296"/>
      <c r="I42" s="296"/>
      <c r="J42" s="299"/>
      <c r="K42" s="299"/>
      <c r="L42" s="307" t="e">
        <f>J42/K42</f>
        <v>#DIV/0!</v>
      </c>
    </row>
    <row r="43" spans="2:12" s="301" customFormat="1" ht="15">
      <c r="B43" s="211"/>
      <c r="C43" s="302"/>
      <c r="D43" s="302"/>
      <c r="E43" s="302"/>
      <c r="F43" s="302"/>
      <c r="H43" s="296"/>
      <c r="I43" s="296"/>
      <c r="J43" s="305">
        <f>SUM(J40:J42)</f>
        <v>2246</v>
      </c>
      <c r="K43" s="305">
        <f>SUM(K40:K42)</f>
        <v>14</v>
      </c>
      <c r="L43" s="306">
        <f>J43/K43</f>
        <v>160.42857142857142</v>
      </c>
    </row>
    <row r="44" spans="2:12" s="301" customFormat="1" ht="15">
      <c r="B44" s="211"/>
      <c r="C44" s="302"/>
      <c r="D44" s="302"/>
      <c r="E44" s="302"/>
      <c r="F44" s="302"/>
      <c r="H44" s="296"/>
      <c r="I44" s="296"/>
      <c r="J44" s="299"/>
      <c r="K44" s="299"/>
      <c r="L44" s="307"/>
    </row>
    <row r="45" spans="2:17" s="301" customFormat="1" ht="15">
      <c r="B45" s="299">
        <v>15</v>
      </c>
      <c r="C45" s="299">
        <v>10</v>
      </c>
      <c r="D45" s="299">
        <v>2023</v>
      </c>
      <c r="E45" s="299" t="s">
        <v>715</v>
      </c>
      <c r="F45" s="299">
        <v>4</v>
      </c>
      <c r="G45" s="296" t="s">
        <v>303</v>
      </c>
      <c r="H45" s="296" t="s">
        <v>342</v>
      </c>
      <c r="I45" s="296"/>
      <c r="J45" s="299">
        <v>669</v>
      </c>
      <c r="K45" s="299">
        <v>5</v>
      </c>
      <c r="L45" s="307">
        <f>J45/K45</f>
        <v>133.8</v>
      </c>
      <c r="N45" s="1"/>
      <c r="O45" s="1"/>
      <c r="P45" s="1"/>
      <c r="Q45" s="1"/>
    </row>
    <row r="46" spans="2:17" s="282" customFormat="1" ht="15">
      <c r="B46" s="299">
        <v>13</v>
      </c>
      <c r="C46" s="299">
        <v>1</v>
      </c>
      <c r="D46" s="299">
        <v>2024</v>
      </c>
      <c r="E46" s="299" t="s">
        <v>715</v>
      </c>
      <c r="F46" s="299">
        <v>4</v>
      </c>
      <c r="G46" s="296" t="s">
        <v>24</v>
      </c>
      <c r="H46" s="296"/>
      <c r="I46" s="296"/>
      <c r="J46" s="300">
        <v>1086</v>
      </c>
      <c r="K46" s="300">
        <v>7</v>
      </c>
      <c r="L46" s="298">
        <f>J46/K46</f>
        <v>155.14285714285714</v>
      </c>
      <c r="N46" s="1"/>
      <c r="O46" s="1"/>
      <c r="P46" s="1"/>
      <c r="Q46" s="1"/>
    </row>
    <row r="47" spans="2:17" s="301" customFormat="1" ht="15">
      <c r="B47" s="302">
        <v>2</v>
      </c>
      <c r="C47" s="302">
        <v>4</v>
      </c>
      <c r="D47" s="302">
        <v>2023</v>
      </c>
      <c r="E47" s="302" t="s">
        <v>715</v>
      </c>
      <c r="F47" s="302">
        <v>4</v>
      </c>
      <c r="G47" s="303" t="s">
        <v>635</v>
      </c>
      <c r="H47" s="296"/>
      <c r="I47" s="296"/>
      <c r="J47" s="299"/>
      <c r="K47" s="299"/>
      <c r="L47" s="307" t="e">
        <f>J47/K47</f>
        <v>#DIV/0!</v>
      </c>
      <c r="N47" s="1"/>
      <c r="O47" s="1"/>
      <c r="P47" s="1"/>
      <c r="Q47" s="1"/>
    </row>
    <row r="48" spans="2:17" s="301" customFormat="1" ht="15">
      <c r="B48" s="211"/>
      <c r="C48" s="302"/>
      <c r="D48" s="302"/>
      <c r="E48" s="302"/>
      <c r="F48" s="302"/>
      <c r="H48" s="296"/>
      <c r="I48" s="296"/>
      <c r="J48" s="305">
        <f>SUM(J45:J47)</f>
        <v>1755</v>
      </c>
      <c r="K48" s="305">
        <f>SUM(K45:K47)</f>
        <v>12</v>
      </c>
      <c r="L48" s="306">
        <f>J48/K48</f>
        <v>146.25</v>
      </c>
      <c r="N48" s="1"/>
      <c r="O48" s="1"/>
      <c r="P48" s="1"/>
      <c r="Q48" s="1"/>
    </row>
    <row r="49" spans="2:12" s="301" customFormat="1" ht="15">
      <c r="B49" s="211"/>
      <c r="C49" s="302"/>
      <c r="D49" s="302"/>
      <c r="E49" s="302"/>
      <c r="F49" s="302"/>
      <c r="H49" s="296"/>
      <c r="I49" s="296"/>
      <c r="J49" s="299"/>
      <c r="K49" s="299"/>
      <c r="L49" s="307"/>
    </row>
    <row r="50" spans="2:12" s="301" customFormat="1" ht="15">
      <c r="B50" s="299">
        <v>15</v>
      </c>
      <c r="C50" s="299">
        <v>10</v>
      </c>
      <c r="D50" s="299">
        <v>2023</v>
      </c>
      <c r="E50" s="299" t="s">
        <v>715</v>
      </c>
      <c r="F50" s="299">
        <v>4</v>
      </c>
      <c r="G50" s="296" t="s">
        <v>303</v>
      </c>
      <c r="H50" s="296" t="s">
        <v>354</v>
      </c>
      <c r="I50" s="296"/>
      <c r="J50" s="299">
        <v>247</v>
      </c>
      <c r="K50" s="299">
        <v>2</v>
      </c>
      <c r="L50" s="307">
        <f>J50/K50</f>
        <v>123.5</v>
      </c>
    </row>
    <row r="51" spans="2:12" s="282" customFormat="1" ht="15">
      <c r="B51" s="299">
        <v>13</v>
      </c>
      <c r="C51" s="299">
        <v>1</v>
      </c>
      <c r="D51" s="299">
        <v>2024</v>
      </c>
      <c r="E51" s="299" t="s">
        <v>715</v>
      </c>
      <c r="F51" s="299">
        <v>4</v>
      </c>
      <c r="G51" s="296" t="s">
        <v>24</v>
      </c>
      <c r="H51" s="296"/>
      <c r="I51" s="296"/>
      <c r="J51" s="300"/>
      <c r="K51" s="300"/>
      <c r="L51" s="298"/>
    </row>
    <row r="52" spans="2:12" s="301" customFormat="1" ht="15">
      <c r="B52" s="302">
        <v>2</v>
      </c>
      <c r="C52" s="302">
        <v>4</v>
      </c>
      <c r="D52" s="302">
        <v>2023</v>
      </c>
      <c r="E52" s="302" t="s">
        <v>715</v>
      </c>
      <c r="F52" s="302">
        <v>4</v>
      </c>
      <c r="G52" s="303" t="s">
        <v>635</v>
      </c>
      <c r="H52" s="296"/>
      <c r="I52" s="296"/>
      <c r="J52" s="299"/>
      <c r="K52" s="299"/>
      <c r="L52" s="307" t="e">
        <f>J52/K52</f>
        <v>#DIV/0!</v>
      </c>
    </row>
    <row r="53" spans="2:12" s="301" customFormat="1" ht="15">
      <c r="B53" s="211"/>
      <c r="C53" s="302"/>
      <c r="D53" s="302"/>
      <c r="E53" s="302"/>
      <c r="F53" s="302"/>
      <c r="H53" s="282"/>
      <c r="I53" s="282"/>
      <c r="J53" s="305">
        <f>SUM(J50:J50)</f>
        <v>247</v>
      </c>
      <c r="K53" s="305">
        <f>SUM(K50:K50)</f>
        <v>2</v>
      </c>
      <c r="L53" s="306">
        <f>J53/K53</f>
        <v>123.5</v>
      </c>
    </row>
    <row r="54" spans="2:12" s="301" customFormat="1" ht="15">
      <c r="B54" s="211"/>
      <c r="C54" s="302"/>
      <c r="D54" s="302"/>
      <c r="E54" s="302"/>
      <c r="F54" s="302"/>
      <c r="H54" s="282"/>
      <c r="I54" s="282"/>
      <c r="J54" s="299"/>
      <c r="K54" s="299"/>
      <c r="L54" s="307"/>
    </row>
    <row r="55" spans="2:12" s="301" customFormat="1" ht="15">
      <c r="B55" s="299">
        <v>15</v>
      </c>
      <c r="C55" s="299">
        <v>10</v>
      </c>
      <c r="D55" s="299">
        <v>2023</v>
      </c>
      <c r="E55" s="299" t="s">
        <v>715</v>
      </c>
      <c r="F55" s="299">
        <v>4</v>
      </c>
      <c r="G55" s="296" t="s">
        <v>303</v>
      </c>
      <c r="H55" s="296" t="s">
        <v>355</v>
      </c>
      <c r="I55" s="296"/>
      <c r="J55" s="299">
        <v>1056</v>
      </c>
      <c r="K55" s="299">
        <v>7</v>
      </c>
      <c r="L55" s="307">
        <f>J55/K55</f>
        <v>150.85714285714286</v>
      </c>
    </row>
    <row r="56" spans="2:12" s="282" customFormat="1" ht="15">
      <c r="B56" s="299">
        <v>13</v>
      </c>
      <c r="C56" s="299">
        <v>1</v>
      </c>
      <c r="D56" s="299">
        <v>2024</v>
      </c>
      <c r="E56" s="299" t="s">
        <v>715</v>
      </c>
      <c r="F56" s="299">
        <v>4</v>
      </c>
      <c r="G56" s="296" t="s">
        <v>24</v>
      </c>
      <c r="H56" s="296"/>
      <c r="I56" s="296"/>
      <c r="J56" s="300">
        <v>1173</v>
      </c>
      <c r="K56" s="300">
        <v>7</v>
      </c>
      <c r="L56" s="298">
        <f>J56/K56</f>
        <v>167.57142857142858</v>
      </c>
    </row>
    <row r="57" spans="2:12" s="301" customFormat="1" ht="15">
      <c r="B57" s="302">
        <v>2</v>
      </c>
      <c r="C57" s="302">
        <v>4</v>
      </c>
      <c r="D57" s="302">
        <v>2023</v>
      </c>
      <c r="E57" s="302" t="s">
        <v>715</v>
      </c>
      <c r="F57" s="302">
        <v>4</v>
      </c>
      <c r="G57" s="303" t="s">
        <v>635</v>
      </c>
      <c r="H57" s="282"/>
      <c r="I57" s="282"/>
      <c r="J57" s="299"/>
      <c r="K57" s="299"/>
      <c r="L57" s="307" t="e">
        <f>J57/K57</f>
        <v>#DIV/0!</v>
      </c>
    </row>
    <row r="58" spans="2:12" s="301" customFormat="1" ht="15">
      <c r="B58" s="303"/>
      <c r="C58" s="303"/>
      <c r="D58" s="303"/>
      <c r="E58" s="302"/>
      <c r="H58" s="282"/>
      <c r="I58" s="282"/>
      <c r="J58" s="305">
        <f>SUM(J55:J57)</f>
        <v>2229</v>
      </c>
      <c r="K58" s="305">
        <f>SUM(K55:K57)</f>
        <v>14</v>
      </c>
      <c r="L58" s="306">
        <f>J58/K58</f>
        <v>159.21428571428572</v>
      </c>
    </row>
    <row r="59" spans="2:12" s="301" customFormat="1" ht="15">
      <c r="B59" s="303"/>
      <c r="C59" s="303"/>
      <c r="D59" s="303"/>
      <c r="E59" s="302"/>
      <c r="H59" s="282"/>
      <c r="I59" s="282"/>
      <c r="J59" s="299"/>
      <c r="K59" s="299"/>
      <c r="L59" s="299"/>
    </row>
    <row r="60" spans="2:12" s="301" customFormat="1" ht="15">
      <c r="B60" s="299">
        <v>15</v>
      </c>
      <c r="C60" s="299">
        <v>10</v>
      </c>
      <c r="D60" s="299">
        <v>2023</v>
      </c>
      <c r="E60" s="299" t="s">
        <v>715</v>
      </c>
      <c r="F60" s="299">
        <v>4</v>
      </c>
      <c r="G60" s="296" t="s">
        <v>303</v>
      </c>
      <c r="H60" s="316" t="s">
        <v>356</v>
      </c>
      <c r="I60" s="316"/>
      <c r="J60" s="299">
        <v>1082</v>
      </c>
      <c r="K60" s="299">
        <v>7</v>
      </c>
      <c r="L60" s="307">
        <f>J60/K60</f>
        <v>154.57142857142858</v>
      </c>
    </row>
    <row r="61" spans="2:12" s="282" customFormat="1" ht="15">
      <c r="B61" s="299">
        <v>13</v>
      </c>
      <c r="C61" s="299">
        <v>1</v>
      </c>
      <c r="D61" s="299">
        <v>2024</v>
      </c>
      <c r="E61" s="299" t="s">
        <v>715</v>
      </c>
      <c r="F61" s="299">
        <v>4</v>
      </c>
      <c r="G61" s="296" t="s">
        <v>24</v>
      </c>
      <c r="H61" s="296"/>
      <c r="I61" s="296"/>
      <c r="J61" s="300">
        <v>1132</v>
      </c>
      <c r="K61" s="300">
        <v>7</v>
      </c>
      <c r="L61" s="298">
        <f>J61/K61</f>
        <v>161.71428571428572</v>
      </c>
    </row>
    <row r="62" spans="2:12" s="301" customFormat="1" ht="15">
      <c r="B62" s="302">
        <v>2</v>
      </c>
      <c r="C62" s="302">
        <v>4</v>
      </c>
      <c r="D62" s="302">
        <v>2023</v>
      </c>
      <c r="E62" s="302" t="s">
        <v>715</v>
      </c>
      <c r="F62" s="302">
        <v>4</v>
      </c>
      <c r="G62" s="303" t="s">
        <v>635</v>
      </c>
      <c r="H62" s="282"/>
      <c r="I62" s="282"/>
      <c r="J62" s="299"/>
      <c r="K62" s="299"/>
      <c r="L62" s="307" t="e">
        <f>J62/K62</f>
        <v>#DIV/0!</v>
      </c>
    </row>
    <row r="63" spans="3:12" s="301" customFormat="1" ht="15">
      <c r="C63" s="303"/>
      <c r="H63" s="282"/>
      <c r="I63" s="282"/>
      <c r="J63" s="305">
        <f>SUM(J60:J62)</f>
        <v>2214</v>
      </c>
      <c r="K63" s="305">
        <f>SUM(K60:K62)</f>
        <v>14</v>
      </c>
      <c r="L63" s="306">
        <f>J63/K63</f>
        <v>158.14285714285714</v>
      </c>
    </row>
    <row r="64" spans="3:12" s="301" customFormat="1" ht="15">
      <c r="C64" s="303"/>
      <c r="H64" s="282"/>
      <c r="I64" s="282"/>
      <c r="J64" s="300"/>
      <c r="K64" s="300"/>
      <c r="L64" s="307"/>
    </row>
    <row r="65" spans="3:12" ht="15">
      <c r="C65" s="296"/>
      <c r="G65" s="309"/>
      <c r="H65" s="310" t="s">
        <v>713</v>
      </c>
      <c r="I65" s="310"/>
      <c r="J65" s="311">
        <f>J43+J48+J53+J58+J63</f>
        <v>8691</v>
      </c>
      <c r="K65" s="312">
        <f>K43+K48+K53+K58+K63</f>
        <v>56</v>
      </c>
      <c r="L65" s="313">
        <f>J65/K65</f>
        <v>155.19642857142858</v>
      </c>
    </row>
    <row r="66" spans="3:12" ht="15">
      <c r="C66" s="296"/>
      <c r="G66" s="309"/>
      <c r="H66" s="310"/>
      <c r="I66" s="310"/>
      <c r="J66" s="297"/>
      <c r="K66" s="297"/>
      <c r="L66" s="298"/>
    </row>
    <row r="67" spans="3:12" ht="21.75" customHeight="1">
      <c r="C67" s="296"/>
      <c r="E67" s="343" t="s">
        <v>717</v>
      </c>
      <c r="F67" s="343"/>
      <c r="G67" s="343"/>
      <c r="J67" s="314"/>
      <c r="K67" s="314"/>
      <c r="L67" s="315"/>
    </row>
    <row r="68" spans="3:12" ht="15">
      <c r="C68" s="296"/>
      <c r="J68" s="285"/>
      <c r="K68" s="285"/>
      <c r="L68" s="285"/>
    </row>
    <row r="69" spans="2:17" s="282" customFormat="1" ht="15">
      <c r="B69" s="299">
        <v>12</v>
      </c>
      <c r="C69" s="299">
        <v>11</v>
      </c>
      <c r="D69" s="299">
        <v>2023</v>
      </c>
      <c r="E69" s="299" t="s">
        <v>718</v>
      </c>
      <c r="F69" s="299">
        <v>3</v>
      </c>
      <c r="G69" s="296" t="s">
        <v>364</v>
      </c>
      <c r="H69" s="296" t="s">
        <v>323</v>
      </c>
      <c r="I69" s="296"/>
      <c r="J69" s="299">
        <v>588</v>
      </c>
      <c r="K69" s="299">
        <v>5</v>
      </c>
      <c r="L69" s="307">
        <f>J69/K69</f>
        <v>117.6</v>
      </c>
      <c r="N69" s="163"/>
      <c r="O69" s="183"/>
      <c r="P69" s="184"/>
      <c r="Q69" s="183"/>
    </row>
    <row r="70" spans="2:17" s="301" customFormat="1" ht="15">
      <c r="B70" s="182">
        <v>28</v>
      </c>
      <c r="C70" s="182">
        <v>1</v>
      </c>
      <c r="D70" s="182">
        <v>2024</v>
      </c>
      <c r="E70" s="299" t="s">
        <v>718</v>
      </c>
      <c r="F70" s="299">
        <v>5</v>
      </c>
      <c r="G70" s="296" t="s">
        <v>303</v>
      </c>
      <c r="H70" s="296"/>
      <c r="I70" s="296"/>
      <c r="J70" s="299">
        <v>432</v>
      </c>
      <c r="K70" s="299">
        <v>4</v>
      </c>
      <c r="L70" s="307">
        <f>J70/K70</f>
        <v>108</v>
      </c>
      <c r="N70" s="163"/>
      <c r="O70" s="183"/>
      <c r="P70" s="184"/>
      <c r="Q70" s="183"/>
    </row>
    <row r="71" spans="2:17" s="301" customFormat="1" ht="15">
      <c r="B71" s="302">
        <v>19</v>
      </c>
      <c r="C71" s="302">
        <v>3</v>
      </c>
      <c r="D71" s="302">
        <v>2023</v>
      </c>
      <c r="E71" s="302" t="s">
        <v>718</v>
      </c>
      <c r="F71" s="302">
        <v>3</v>
      </c>
      <c r="G71" s="303" t="s">
        <v>364</v>
      </c>
      <c r="H71" s="296"/>
      <c r="I71" s="296"/>
      <c r="J71" s="299"/>
      <c r="K71" s="299"/>
      <c r="L71" s="307" t="e">
        <f>J71/K71</f>
        <v>#DIV/0!</v>
      </c>
      <c r="N71" s="163"/>
      <c r="O71" s="183"/>
      <c r="P71" s="184"/>
      <c r="Q71" s="183"/>
    </row>
    <row r="72" spans="2:17" s="301" customFormat="1" ht="15">
      <c r="B72" s="303"/>
      <c r="C72" s="303"/>
      <c r="D72" s="303"/>
      <c r="E72" s="304"/>
      <c r="G72" s="303"/>
      <c r="H72" s="296"/>
      <c r="I72" s="296"/>
      <c r="J72" s="305">
        <f>SUM(J69:J71)</f>
        <v>1020</v>
      </c>
      <c r="K72" s="305">
        <f>SUM(K69:K71)</f>
        <v>9</v>
      </c>
      <c r="L72" s="306">
        <f>J72/K72</f>
        <v>113.33333333333333</v>
      </c>
      <c r="N72" s="163"/>
      <c r="O72" s="183"/>
      <c r="P72" s="184"/>
      <c r="Q72" s="183"/>
    </row>
    <row r="73" spans="2:12" s="301" customFormat="1" ht="15">
      <c r="B73" s="303"/>
      <c r="C73" s="303"/>
      <c r="D73" s="303"/>
      <c r="E73" s="304"/>
      <c r="G73" s="303"/>
      <c r="H73" s="296"/>
      <c r="I73" s="296"/>
      <c r="J73" s="299"/>
      <c r="K73" s="299"/>
      <c r="L73" s="299"/>
    </row>
    <row r="74" spans="2:12" s="282" customFormat="1" ht="15">
      <c r="B74" s="299">
        <v>12</v>
      </c>
      <c r="C74" s="299">
        <v>11</v>
      </c>
      <c r="D74" s="299">
        <v>2023</v>
      </c>
      <c r="E74" s="299" t="s">
        <v>718</v>
      </c>
      <c r="F74" s="299">
        <v>3</v>
      </c>
      <c r="G74" s="296" t="s">
        <v>364</v>
      </c>
      <c r="H74" s="296" t="s">
        <v>314</v>
      </c>
      <c r="I74" s="296"/>
      <c r="J74" s="299">
        <v>777</v>
      </c>
      <c r="K74" s="299">
        <v>5</v>
      </c>
      <c r="L74" s="307">
        <f>J74/K74</f>
        <v>155.4</v>
      </c>
    </row>
    <row r="75" spans="2:12" s="301" customFormat="1" ht="15">
      <c r="B75" s="182">
        <v>28</v>
      </c>
      <c r="C75" s="182">
        <v>1</v>
      </c>
      <c r="D75" s="182">
        <v>2024</v>
      </c>
      <c r="E75" s="299" t="s">
        <v>718</v>
      </c>
      <c r="F75" s="299">
        <v>5</v>
      </c>
      <c r="G75" s="296" t="s">
        <v>303</v>
      </c>
      <c r="H75" s="296"/>
      <c r="I75" s="296"/>
      <c r="J75" s="299">
        <v>718</v>
      </c>
      <c r="K75" s="299">
        <v>5</v>
      </c>
      <c r="L75" s="307">
        <f>J75/K75</f>
        <v>143.6</v>
      </c>
    </row>
    <row r="76" spans="2:17" s="301" customFormat="1" ht="15">
      <c r="B76" s="302">
        <v>19</v>
      </c>
      <c r="C76" s="302">
        <v>3</v>
      </c>
      <c r="D76" s="302">
        <v>2023</v>
      </c>
      <c r="E76" s="302" t="s">
        <v>718</v>
      </c>
      <c r="F76" s="302">
        <v>3</v>
      </c>
      <c r="G76" s="303" t="s">
        <v>364</v>
      </c>
      <c r="H76" s="296"/>
      <c r="I76" s="296"/>
      <c r="J76" s="299"/>
      <c r="K76" s="299"/>
      <c r="L76" s="307" t="e">
        <f>J76/K76</f>
        <v>#DIV/0!</v>
      </c>
      <c r="N76" s="163"/>
      <c r="O76" s="183"/>
      <c r="P76" s="183"/>
      <c r="Q76" s="184"/>
    </row>
    <row r="77" spans="2:17" s="301" customFormat="1" ht="15">
      <c r="B77" s="303"/>
      <c r="C77" s="303"/>
      <c r="D77" s="303"/>
      <c r="E77" s="304"/>
      <c r="G77" s="303"/>
      <c r="H77" s="296"/>
      <c r="I77" s="296"/>
      <c r="J77" s="305">
        <f>SUM(J74:J76)</f>
        <v>1495</v>
      </c>
      <c r="K77" s="305">
        <f>SUM(K74:K76)</f>
        <v>10</v>
      </c>
      <c r="L77" s="306">
        <f>J77/K77</f>
        <v>149.5</v>
      </c>
      <c r="N77" s="163"/>
      <c r="O77" s="183"/>
      <c r="P77" s="184"/>
      <c r="Q77" s="184"/>
    </row>
    <row r="78" spans="2:17" s="301" customFormat="1" ht="15">
      <c r="B78" s="303"/>
      <c r="C78" s="303"/>
      <c r="D78" s="303"/>
      <c r="E78" s="304"/>
      <c r="G78" s="303"/>
      <c r="H78" s="296"/>
      <c r="I78" s="296"/>
      <c r="J78" s="299"/>
      <c r="K78" s="299"/>
      <c r="L78" s="299"/>
      <c r="N78" s="163"/>
      <c r="O78" s="183"/>
      <c r="P78" s="184"/>
      <c r="Q78" s="183"/>
    </row>
    <row r="79" spans="2:17" s="282" customFormat="1" ht="15">
      <c r="B79" s="299">
        <v>12</v>
      </c>
      <c r="C79" s="299">
        <v>11</v>
      </c>
      <c r="D79" s="299">
        <v>2023</v>
      </c>
      <c r="E79" s="299" t="s">
        <v>718</v>
      </c>
      <c r="F79" s="299">
        <v>3</v>
      </c>
      <c r="G79" s="296" t="s">
        <v>364</v>
      </c>
      <c r="H79" s="296" t="s">
        <v>368</v>
      </c>
      <c r="I79" s="296"/>
      <c r="J79" s="299">
        <v>711</v>
      </c>
      <c r="K79" s="299">
        <v>5</v>
      </c>
      <c r="L79" s="307">
        <f>J79/K79</f>
        <v>142.2</v>
      </c>
      <c r="N79" s="163"/>
      <c r="O79" s="183"/>
      <c r="P79" s="184"/>
      <c r="Q79" s="183"/>
    </row>
    <row r="80" spans="2:12" s="282" customFormat="1" ht="15">
      <c r="B80" s="182">
        <v>28</v>
      </c>
      <c r="C80" s="182">
        <v>1</v>
      </c>
      <c r="D80" s="182">
        <v>2024</v>
      </c>
      <c r="E80" s="299" t="s">
        <v>718</v>
      </c>
      <c r="F80" s="299">
        <v>5</v>
      </c>
      <c r="G80" s="296" t="s">
        <v>303</v>
      </c>
      <c r="H80" s="296"/>
      <c r="I80" s="296"/>
      <c r="J80" s="299">
        <v>834</v>
      </c>
      <c r="K80" s="299">
        <v>6</v>
      </c>
      <c r="L80" s="307">
        <f>J80/K80</f>
        <v>139</v>
      </c>
    </row>
    <row r="81" spans="2:12" s="301" customFormat="1" ht="15">
      <c r="B81" s="302">
        <v>19</v>
      </c>
      <c r="C81" s="302">
        <v>3</v>
      </c>
      <c r="D81" s="302">
        <v>2023</v>
      </c>
      <c r="E81" s="302" t="s">
        <v>718</v>
      </c>
      <c r="F81" s="302">
        <v>3</v>
      </c>
      <c r="G81" s="303" t="s">
        <v>364</v>
      </c>
      <c r="H81" s="296"/>
      <c r="I81" s="296"/>
      <c r="J81" s="299"/>
      <c r="K81" s="299"/>
      <c r="L81" s="307" t="e">
        <f>J81/K81</f>
        <v>#DIV/0!</v>
      </c>
    </row>
    <row r="82" spans="2:12" s="301" customFormat="1" ht="15">
      <c r="B82" s="303"/>
      <c r="C82" s="303"/>
      <c r="D82" s="303"/>
      <c r="E82" s="304"/>
      <c r="G82" s="303"/>
      <c r="H82" s="296"/>
      <c r="I82" s="296"/>
      <c r="J82" s="305">
        <f>SUM(J79:J81)</f>
        <v>1545</v>
      </c>
      <c r="K82" s="305">
        <f>SUM(K79:K81)</f>
        <v>11</v>
      </c>
      <c r="L82" s="306">
        <f>J82/K82</f>
        <v>140.45454545454547</v>
      </c>
    </row>
    <row r="83" spans="2:16" s="301" customFormat="1" ht="15">
      <c r="B83" s="303"/>
      <c r="C83" s="303"/>
      <c r="D83" s="303"/>
      <c r="E83" s="304"/>
      <c r="G83" s="303"/>
      <c r="H83" s="296"/>
      <c r="I83" s="296"/>
      <c r="J83" s="299"/>
      <c r="K83" s="299"/>
      <c r="L83" s="299"/>
      <c r="N83" s="300"/>
      <c r="O83" s="300"/>
      <c r="P83" s="307"/>
    </row>
    <row r="84" spans="2:12" s="282" customFormat="1" ht="15">
      <c r="B84" s="299">
        <v>12</v>
      </c>
      <c r="C84" s="299">
        <v>11</v>
      </c>
      <c r="D84" s="299">
        <v>2023</v>
      </c>
      <c r="E84" s="299" t="s">
        <v>718</v>
      </c>
      <c r="F84" s="299">
        <v>3</v>
      </c>
      <c r="G84" s="296" t="s">
        <v>364</v>
      </c>
      <c r="H84" s="296" t="s">
        <v>378</v>
      </c>
      <c r="I84" s="296"/>
      <c r="J84" s="299">
        <v>955</v>
      </c>
      <c r="K84" s="299">
        <v>6</v>
      </c>
      <c r="L84" s="307">
        <f>J84/K84</f>
        <v>159.16666666666666</v>
      </c>
    </row>
    <row r="85" spans="2:12" s="301" customFormat="1" ht="15">
      <c r="B85" s="182">
        <v>28</v>
      </c>
      <c r="C85" s="182">
        <v>1</v>
      </c>
      <c r="D85" s="182">
        <v>2024</v>
      </c>
      <c r="E85" s="299" t="s">
        <v>718</v>
      </c>
      <c r="F85" s="299">
        <v>5</v>
      </c>
      <c r="G85" s="296" t="s">
        <v>303</v>
      </c>
      <c r="H85" s="296"/>
      <c r="I85" s="296"/>
      <c r="J85" s="299"/>
      <c r="K85" s="299"/>
      <c r="L85" s="307"/>
    </row>
    <row r="86" spans="2:12" s="301" customFormat="1" ht="15">
      <c r="B86" s="302">
        <v>19</v>
      </c>
      <c r="C86" s="302">
        <v>3</v>
      </c>
      <c r="D86" s="302">
        <v>2023</v>
      </c>
      <c r="E86" s="302" t="s">
        <v>718</v>
      </c>
      <c r="F86" s="302">
        <v>3</v>
      </c>
      <c r="G86" s="303" t="s">
        <v>364</v>
      </c>
      <c r="H86" s="296"/>
      <c r="I86" s="296"/>
      <c r="J86" s="299"/>
      <c r="K86" s="299"/>
      <c r="L86" s="307" t="e">
        <f>J86/K86</f>
        <v>#DIV/0!</v>
      </c>
    </row>
    <row r="87" spans="2:12" s="301" customFormat="1" ht="15">
      <c r="B87" s="303"/>
      <c r="H87" s="296"/>
      <c r="I87" s="296"/>
      <c r="J87" s="305">
        <f>SUM(J84:J86)</f>
        <v>955</v>
      </c>
      <c r="K87" s="305">
        <f>SUM(K84:K86)</f>
        <v>6</v>
      </c>
      <c r="L87" s="306">
        <f>J87/K87</f>
        <v>159.16666666666666</v>
      </c>
    </row>
    <row r="88" spans="8:12" s="301" customFormat="1" ht="15">
      <c r="H88" s="296"/>
      <c r="I88" s="296"/>
      <c r="J88" s="285"/>
      <c r="K88" s="285"/>
      <c r="L88" s="285"/>
    </row>
    <row r="89" spans="2:12" s="301" customFormat="1" ht="15">
      <c r="B89" s="299">
        <v>12</v>
      </c>
      <c r="C89" s="299">
        <v>11</v>
      </c>
      <c r="D89" s="299">
        <v>2023</v>
      </c>
      <c r="E89" s="299" t="s">
        <v>718</v>
      </c>
      <c r="F89" s="299">
        <v>3</v>
      </c>
      <c r="G89" s="296" t="s">
        <v>364</v>
      </c>
      <c r="H89" s="296" t="s">
        <v>306</v>
      </c>
      <c r="I89" s="296"/>
      <c r="J89" s="299"/>
      <c r="K89" s="299"/>
      <c r="L89" s="307"/>
    </row>
    <row r="90" spans="2:12" s="301" customFormat="1" ht="15">
      <c r="B90" s="182">
        <v>28</v>
      </c>
      <c r="C90" s="182">
        <v>1</v>
      </c>
      <c r="D90" s="182">
        <v>2024</v>
      </c>
      <c r="E90" s="299" t="s">
        <v>718</v>
      </c>
      <c r="F90" s="299">
        <v>5</v>
      </c>
      <c r="G90" s="296" t="s">
        <v>303</v>
      </c>
      <c r="H90" s="296"/>
      <c r="I90" s="296"/>
      <c r="J90" s="299">
        <v>885</v>
      </c>
      <c r="K90" s="299">
        <v>6</v>
      </c>
      <c r="L90" s="307">
        <f>J90/K90</f>
        <v>147.5</v>
      </c>
    </row>
    <row r="91" spans="2:12" s="301" customFormat="1" ht="15">
      <c r="B91" s="302">
        <v>19</v>
      </c>
      <c r="C91" s="302">
        <v>3</v>
      </c>
      <c r="D91" s="302">
        <v>2023</v>
      </c>
      <c r="E91" s="302" t="s">
        <v>718</v>
      </c>
      <c r="F91" s="302">
        <v>3</v>
      </c>
      <c r="G91" s="303" t="s">
        <v>364</v>
      </c>
      <c r="H91" s="296"/>
      <c r="I91" s="296"/>
      <c r="J91" s="299"/>
      <c r="K91" s="299"/>
      <c r="L91" s="307" t="e">
        <f>J91/K91</f>
        <v>#DIV/0!</v>
      </c>
    </row>
    <row r="92" spans="2:12" s="301" customFormat="1" ht="15">
      <c r="B92" s="303"/>
      <c r="H92" s="296"/>
      <c r="I92" s="296"/>
      <c r="J92" s="305">
        <f>SUM(J89:J91)</f>
        <v>885</v>
      </c>
      <c r="K92" s="305">
        <f>SUM(K89:K91)</f>
        <v>6</v>
      </c>
      <c r="L92" s="306">
        <f>J92/K92</f>
        <v>147.5</v>
      </c>
    </row>
    <row r="93" spans="8:12" s="301" customFormat="1" ht="15">
      <c r="H93" s="299" t="s">
        <v>713</v>
      </c>
      <c r="I93" s="299"/>
      <c r="J93" s="311">
        <f>J72+J77+J82+J87+J92</f>
        <v>5900</v>
      </c>
      <c r="K93" s="311">
        <f>K72+K77+K82+K87+K92</f>
        <v>42</v>
      </c>
      <c r="L93" s="313">
        <f>J93/K93</f>
        <v>140.47619047619048</v>
      </c>
    </row>
    <row r="94" spans="8:12" s="301" customFormat="1" ht="15">
      <c r="H94" s="282"/>
      <c r="I94" s="282"/>
      <c r="J94" s="285"/>
      <c r="K94" s="285"/>
      <c r="L94" s="285"/>
    </row>
    <row r="95" spans="8:12" s="301" customFormat="1" ht="15">
      <c r="H95" s="282"/>
      <c r="I95" s="282"/>
      <c r="J95" s="282"/>
      <c r="K95" s="282"/>
      <c r="L95" s="282"/>
    </row>
    <row r="96" spans="8:12" s="301" customFormat="1" ht="15">
      <c r="H96" s="282"/>
      <c r="I96" s="282"/>
      <c r="J96" s="282"/>
      <c r="K96" s="282"/>
      <c r="L96" s="282"/>
    </row>
    <row r="97" spans="8:12" s="301" customFormat="1" ht="15">
      <c r="H97" s="294" t="s">
        <v>719</v>
      </c>
      <c r="I97" s="302"/>
      <c r="J97" s="311">
        <f>J36+J65+J93</f>
        <v>29074</v>
      </c>
      <c r="K97" s="312">
        <f>K36+K65+K93</f>
        <v>186</v>
      </c>
      <c r="L97" s="313">
        <f>J97/K97</f>
        <v>156.31182795698925</v>
      </c>
    </row>
    <row r="98" spans="8:12" s="301" customFormat="1" ht="15">
      <c r="H98" s="282"/>
      <c r="I98" s="282"/>
      <c r="J98" s="282"/>
      <c r="K98" s="282"/>
      <c r="L98" s="282"/>
    </row>
    <row r="99" spans="8:12" s="301" customFormat="1" ht="15">
      <c r="H99" s="282"/>
      <c r="I99" s="282"/>
      <c r="J99" s="282"/>
      <c r="K99" s="282"/>
      <c r="L99" s="282"/>
    </row>
    <row r="100" spans="8:12" s="301" customFormat="1" ht="15">
      <c r="H100" s="282"/>
      <c r="I100" s="282"/>
      <c r="J100" s="282"/>
      <c r="K100" s="282"/>
      <c r="L100" s="282"/>
    </row>
    <row r="101" spans="8:12" s="301" customFormat="1" ht="15">
      <c r="H101" s="282"/>
      <c r="I101" s="282"/>
      <c r="J101" s="282"/>
      <c r="K101" s="282"/>
      <c r="L101" s="282"/>
    </row>
    <row r="102" spans="8:12" s="301" customFormat="1" ht="15">
      <c r="H102" s="282"/>
      <c r="I102" s="282"/>
      <c r="J102" s="282"/>
      <c r="K102" s="282"/>
      <c r="L102" s="282"/>
    </row>
    <row r="103" spans="8:12" s="301" customFormat="1" ht="15">
      <c r="H103" s="282"/>
      <c r="I103" s="282"/>
      <c r="J103" s="282"/>
      <c r="K103" s="282"/>
      <c r="L103" s="282"/>
    </row>
    <row r="104" spans="8:12" s="301" customFormat="1" ht="15">
      <c r="H104" s="282"/>
      <c r="I104" s="282"/>
      <c r="J104" s="282"/>
      <c r="K104" s="282"/>
      <c r="L104" s="282"/>
    </row>
    <row r="105" spans="8:12" s="301" customFormat="1" ht="15">
      <c r="H105" s="282"/>
      <c r="I105" s="282"/>
      <c r="J105" s="282"/>
      <c r="K105" s="282"/>
      <c r="L105" s="282"/>
    </row>
    <row r="106" spans="8:12" s="301" customFormat="1" ht="15">
      <c r="H106" s="282"/>
      <c r="I106" s="282"/>
      <c r="J106" s="282"/>
      <c r="K106" s="282"/>
      <c r="L106" s="282"/>
    </row>
    <row r="107" spans="8:12" s="301" customFormat="1" ht="15">
      <c r="H107" s="282"/>
      <c r="I107" s="282"/>
      <c r="J107" s="282"/>
      <c r="K107" s="282"/>
      <c r="L107" s="282"/>
    </row>
    <row r="108" spans="8:12" s="301" customFormat="1" ht="15">
      <c r="H108" s="282"/>
      <c r="I108" s="282"/>
      <c r="J108" s="282"/>
      <c r="K108" s="282"/>
      <c r="L108" s="282"/>
    </row>
  </sheetData>
  <sheetProtection selectLockedCells="1" selectUnlockedCells="1"/>
  <mergeCells count="3">
    <mergeCell ref="E9:G9"/>
    <mergeCell ref="E38:G38"/>
    <mergeCell ref="E67:G67"/>
  </mergeCells>
  <conditionalFormatting sqref="D36 E35:F35 G65:G66">
    <cfRule type="cellIs" priority="1" dxfId="1" operator="greaterThan" stopIfTrue="1">
      <formula>190</formula>
    </cfRule>
  </conditionalFormatting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15"/>
  <sheetViews>
    <sheetView workbookViewId="0" topLeftCell="A1">
      <pane ySplit="6" topLeftCell="BM71" activePane="bottomLeft" state="frozen"/>
      <selection pane="topLeft" activeCell="A1" sqref="A1"/>
      <selection pane="bottomLeft" activeCell="O85" sqref="O85"/>
    </sheetView>
  </sheetViews>
  <sheetFormatPr defaultColWidth="11.00390625" defaultRowHeight="14.25"/>
  <cols>
    <col min="1" max="1" width="5.375" style="281" customWidth="1"/>
    <col min="2" max="2" width="6.125" style="281" customWidth="1"/>
    <col min="3" max="3" width="5.875" style="281" customWidth="1"/>
    <col min="4" max="4" width="8.125" style="281" customWidth="1"/>
    <col min="5" max="5" width="12.50390625" style="281" customWidth="1"/>
    <col min="6" max="6" width="9.125" style="281" customWidth="1"/>
    <col min="7" max="7" width="19.00390625" style="281" customWidth="1"/>
    <col min="8" max="8" width="19.625" style="281" customWidth="1"/>
    <col min="9" max="11" width="9.875" style="281" customWidth="1"/>
    <col min="12" max="12" width="9.875" style="282" customWidth="1"/>
    <col min="13" max="16384" width="9.875" style="281" customWidth="1"/>
  </cols>
  <sheetData>
    <row r="2" ht="15.75">
      <c r="B2" s="283" t="s">
        <v>706</v>
      </c>
    </row>
    <row r="3" ht="15.75">
      <c r="B3" s="283"/>
    </row>
    <row r="4" spans="2:12" ht="18">
      <c r="B4" s="284"/>
      <c r="C4" s="284"/>
      <c r="D4" s="152"/>
      <c r="F4" s="284"/>
      <c r="G4" s="286" t="s">
        <v>720</v>
      </c>
      <c r="J4" s="284"/>
      <c r="K4" s="284"/>
      <c r="L4" s="285"/>
    </row>
    <row r="5" spans="2:12" ht="15">
      <c r="B5" s="284"/>
      <c r="C5" s="284"/>
      <c r="D5" s="284"/>
      <c r="F5" s="284"/>
      <c r="J5" s="284"/>
      <c r="K5" s="284"/>
      <c r="L5" s="285"/>
    </row>
    <row r="6" spans="2:12" ht="15">
      <c r="B6" s="287" t="s">
        <v>292</v>
      </c>
      <c r="C6" s="288" t="s">
        <v>293</v>
      </c>
      <c r="D6" s="288" t="s">
        <v>294</v>
      </c>
      <c r="E6" s="288" t="s">
        <v>708</v>
      </c>
      <c r="F6" s="288" t="s">
        <v>296</v>
      </c>
      <c r="G6" s="288" t="s">
        <v>297</v>
      </c>
      <c r="H6" s="288" t="s">
        <v>709</v>
      </c>
      <c r="I6" s="288"/>
      <c r="J6" s="288" t="s">
        <v>78</v>
      </c>
      <c r="K6" s="288" t="s">
        <v>106</v>
      </c>
      <c r="L6" s="317" t="s">
        <v>123</v>
      </c>
    </row>
    <row r="7" spans="2:12" ht="15">
      <c r="B7" s="289"/>
      <c r="C7" s="289"/>
      <c r="D7" s="289"/>
      <c r="E7" s="289"/>
      <c r="F7" s="289"/>
      <c r="G7" s="290"/>
      <c r="H7" s="291"/>
      <c r="I7" s="291"/>
      <c r="J7" s="289"/>
      <c r="K7" s="289"/>
      <c r="L7" s="289"/>
    </row>
    <row r="8" spans="2:12" ht="24.75" customHeight="1">
      <c r="B8" s="289"/>
      <c r="C8" s="289"/>
      <c r="D8" s="289"/>
      <c r="E8" s="289"/>
      <c r="F8" s="289"/>
      <c r="G8" s="344" t="s">
        <v>721</v>
      </c>
      <c r="H8" s="344"/>
      <c r="I8" s="318"/>
      <c r="J8" s="289"/>
      <c r="K8" s="289"/>
      <c r="L8" s="289"/>
    </row>
    <row r="9" spans="2:12" s="282" customFormat="1" ht="15">
      <c r="B9" s="299">
        <v>15</v>
      </c>
      <c r="C9" s="299">
        <v>10</v>
      </c>
      <c r="D9" s="299">
        <v>2023</v>
      </c>
      <c r="E9" s="299" t="s">
        <v>722</v>
      </c>
      <c r="F9" s="299">
        <v>5</v>
      </c>
      <c r="G9" s="296" t="s">
        <v>359</v>
      </c>
      <c r="H9" s="296" t="s">
        <v>360</v>
      </c>
      <c r="I9" s="299"/>
      <c r="J9" s="300">
        <v>1721</v>
      </c>
      <c r="K9" s="300">
        <v>9</v>
      </c>
      <c r="L9" s="307">
        <f>J9/K9</f>
        <v>191.22222222222223</v>
      </c>
    </row>
    <row r="10" spans="2:12" s="282" customFormat="1" ht="15">
      <c r="B10" s="299">
        <v>13</v>
      </c>
      <c r="C10" s="299">
        <v>1</v>
      </c>
      <c r="D10" s="299">
        <v>2024</v>
      </c>
      <c r="E10" s="299" t="s">
        <v>722</v>
      </c>
      <c r="F10" s="299">
        <v>5</v>
      </c>
      <c r="G10" s="296" t="s">
        <v>412</v>
      </c>
      <c r="H10" s="296"/>
      <c r="I10" s="296"/>
      <c r="J10" s="300">
        <v>1602</v>
      </c>
      <c r="K10" s="300">
        <v>9</v>
      </c>
      <c r="L10" s="298">
        <f>J10/K10</f>
        <v>178</v>
      </c>
    </row>
    <row r="11" spans="2:12" s="301" customFormat="1" ht="15">
      <c r="B11" s="302">
        <v>2</v>
      </c>
      <c r="C11" s="302">
        <v>4</v>
      </c>
      <c r="D11" s="302">
        <v>2023</v>
      </c>
      <c r="E11" s="302" t="s">
        <v>722</v>
      </c>
      <c r="F11" s="302">
        <v>5</v>
      </c>
      <c r="G11" s="303" t="s">
        <v>474</v>
      </c>
      <c r="I11" s="299"/>
      <c r="J11" s="299"/>
      <c r="K11" s="299"/>
      <c r="L11" s="307" t="e">
        <f>J11/K11</f>
        <v>#DIV/0!</v>
      </c>
    </row>
    <row r="12" spans="3:12" s="301" customFormat="1" ht="15">
      <c r="C12" s="303"/>
      <c r="D12" s="303"/>
      <c r="E12" s="304"/>
      <c r="I12" s="299"/>
      <c r="J12" s="305">
        <f>SUM(J9:J11)</f>
        <v>3323</v>
      </c>
      <c r="K12" s="305">
        <f>SUM(K9:K11)</f>
        <v>18</v>
      </c>
      <c r="L12" s="306">
        <f>J12/K12</f>
        <v>184.61111111111111</v>
      </c>
    </row>
    <row r="13" spans="3:12" s="301" customFormat="1" ht="15">
      <c r="C13" s="303"/>
      <c r="D13" s="303"/>
      <c r="E13" s="304"/>
      <c r="I13" s="299"/>
      <c r="J13" s="299"/>
      <c r="K13" s="299"/>
      <c r="L13" s="299"/>
    </row>
    <row r="14" spans="2:12" s="282" customFormat="1" ht="15">
      <c r="B14" s="299">
        <v>15</v>
      </c>
      <c r="C14" s="299">
        <v>10</v>
      </c>
      <c r="D14" s="299">
        <v>2023</v>
      </c>
      <c r="E14" s="299" t="s">
        <v>722</v>
      </c>
      <c r="F14" s="299">
        <v>5</v>
      </c>
      <c r="G14" s="296" t="s">
        <v>359</v>
      </c>
      <c r="H14" s="296" t="s">
        <v>327</v>
      </c>
      <c r="I14" s="299"/>
      <c r="J14" s="300">
        <v>1685</v>
      </c>
      <c r="K14" s="300">
        <v>9</v>
      </c>
      <c r="L14" s="307">
        <f>J14/K14</f>
        <v>187.22222222222223</v>
      </c>
    </row>
    <row r="15" spans="2:12" s="282" customFormat="1" ht="15">
      <c r="B15" s="299">
        <v>13</v>
      </c>
      <c r="C15" s="299">
        <v>1</v>
      </c>
      <c r="D15" s="299">
        <v>2024</v>
      </c>
      <c r="E15" s="299" t="s">
        <v>722</v>
      </c>
      <c r="F15" s="299">
        <v>5</v>
      </c>
      <c r="G15" s="296" t="s">
        <v>412</v>
      </c>
      <c r="H15" s="296"/>
      <c r="I15" s="296"/>
      <c r="J15" s="300">
        <v>1585</v>
      </c>
      <c r="K15" s="300">
        <v>9</v>
      </c>
      <c r="L15" s="298">
        <f>J15/K15</f>
        <v>176.11111111111111</v>
      </c>
    </row>
    <row r="16" spans="2:12" s="301" customFormat="1" ht="15">
      <c r="B16" s="302">
        <v>2</v>
      </c>
      <c r="C16" s="302">
        <v>4</v>
      </c>
      <c r="D16" s="302">
        <v>2023</v>
      </c>
      <c r="E16" s="302" t="s">
        <v>722</v>
      </c>
      <c r="F16" s="302">
        <v>5</v>
      </c>
      <c r="G16" s="303" t="s">
        <v>474</v>
      </c>
      <c r="I16" s="299"/>
      <c r="J16" s="299"/>
      <c r="K16" s="299"/>
      <c r="L16" s="307" t="e">
        <f>J16/K16</f>
        <v>#DIV/0!</v>
      </c>
    </row>
    <row r="17" spans="3:12" s="301" customFormat="1" ht="15">
      <c r="C17" s="303"/>
      <c r="D17" s="303"/>
      <c r="E17" s="304"/>
      <c r="I17" s="299"/>
      <c r="J17" s="305">
        <f>SUM(J14:J16)</f>
        <v>3270</v>
      </c>
      <c r="K17" s="305">
        <f>SUM(K14:K16)</f>
        <v>18</v>
      </c>
      <c r="L17" s="306">
        <f>J17/K17</f>
        <v>181.66666666666666</v>
      </c>
    </row>
    <row r="18" spans="3:12" s="301" customFormat="1" ht="15">
      <c r="C18" s="303"/>
      <c r="D18" s="303"/>
      <c r="E18" s="304"/>
      <c r="I18" s="299"/>
      <c r="J18" s="299"/>
      <c r="K18" s="299"/>
      <c r="L18" s="299"/>
    </row>
    <row r="19" spans="2:12" s="282" customFormat="1" ht="15">
      <c r="B19" s="299">
        <v>15</v>
      </c>
      <c r="C19" s="299">
        <v>10</v>
      </c>
      <c r="D19" s="299">
        <v>2023</v>
      </c>
      <c r="E19" s="299" t="s">
        <v>722</v>
      </c>
      <c r="F19" s="299">
        <v>5</v>
      </c>
      <c r="G19" s="296" t="s">
        <v>359</v>
      </c>
      <c r="H19" s="296" t="s">
        <v>304</v>
      </c>
      <c r="I19" s="299"/>
      <c r="J19" s="300">
        <v>1695</v>
      </c>
      <c r="K19" s="300">
        <v>9</v>
      </c>
      <c r="L19" s="307">
        <f>J19/K19</f>
        <v>188.33333333333334</v>
      </c>
    </row>
    <row r="20" spans="2:12" s="282" customFormat="1" ht="15">
      <c r="B20" s="299">
        <v>13</v>
      </c>
      <c r="C20" s="299">
        <v>1</v>
      </c>
      <c r="D20" s="299">
        <v>2024</v>
      </c>
      <c r="E20" s="299" t="s">
        <v>722</v>
      </c>
      <c r="F20" s="299">
        <v>5</v>
      </c>
      <c r="G20" s="296" t="s">
        <v>412</v>
      </c>
      <c r="H20" s="296"/>
      <c r="I20" s="296"/>
      <c r="J20" s="300">
        <v>1582</v>
      </c>
      <c r="K20" s="300">
        <v>9</v>
      </c>
      <c r="L20" s="298">
        <f>J20/K20</f>
        <v>175.77777777777777</v>
      </c>
    </row>
    <row r="21" spans="2:12" s="301" customFormat="1" ht="15">
      <c r="B21" s="302">
        <v>2</v>
      </c>
      <c r="C21" s="302">
        <v>4</v>
      </c>
      <c r="D21" s="302">
        <v>2023</v>
      </c>
      <c r="E21" s="302" t="s">
        <v>722</v>
      </c>
      <c r="F21" s="302">
        <v>5</v>
      </c>
      <c r="G21" s="303" t="s">
        <v>474</v>
      </c>
      <c r="I21" s="299"/>
      <c r="J21" s="299"/>
      <c r="K21" s="299"/>
      <c r="L21" s="307" t="e">
        <f>J21/K21</f>
        <v>#DIV/0!</v>
      </c>
    </row>
    <row r="22" spans="3:12" s="301" customFormat="1" ht="15">
      <c r="C22" s="303"/>
      <c r="D22" s="303"/>
      <c r="E22" s="304"/>
      <c r="I22" s="299"/>
      <c r="J22" s="305">
        <f>SUM(J19:J21)</f>
        <v>3277</v>
      </c>
      <c r="K22" s="305">
        <f>SUM(K19:K21)</f>
        <v>18</v>
      </c>
      <c r="L22" s="306">
        <f>J22/K22</f>
        <v>182.05555555555554</v>
      </c>
    </row>
    <row r="23" spans="3:12" s="301" customFormat="1" ht="15">
      <c r="C23" s="303"/>
      <c r="D23" s="303"/>
      <c r="E23" s="304"/>
      <c r="I23" s="299"/>
      <c r="J23" s="299"/>
      <c r="K23" s="299"/>
      <c r="L23" s="299"/>
    </row>
    <row r="24" spans="2:12" s="282" customFormat="1" ht="15">
      <c r="B24" s="299">
        <v>15</v>
      </c>
      <c r="C24" s="299">
        <v>10</v>
      </c>
      <c r="D24" s="299">
        <v>2023</v>
      </c>
      <c r="E24" s="299" t="s">
        <v>722</v>
      </c>
      <c r="F24" s="299">
        <v>5</v>
      </c>
      <c r="G24" s="296" t="s">
        <v>359</v>
      </c>
      <c r="H24" s="296" t="s">
        <v>362</v>
      </c>
      <c r="I24" s="299"/>
      <c r="J24" s="300">
        <v>1514</v>
      </c>
      <c r="K24" s="300">
        <v>9</v>
      </c>
      <c r="L24" s="307">
        <f>J24/K24</f>
        <v>168.22222222222223</v>
      </c>
    </row>
    <row r="25" spans="2:12" s="282" customFormat="1" ht="15">
      <c r="B25" s="299">
        <v>13</v>
      </c>
      <c r="C25" s="299">
        <v>1</v>
      </c>
      <c r="D25" s="299">
        <v>2024</v>
      </c>
      <c r="E25" s="299" t="s">
        <v>722</v>
      </c>
      <c r="F25" s="299">
        <v>5</v>
      </c>
      <c r="G25" s="296" t="s">
        <v>412</v>
      </c>
      <c r="H25" s="296"/>
      <c r="I25" s="296"/>
      <c r="J25" s="300">
        <v>1528</v>
      </c>
      <c r="K25" s="300">
        <v>9</v>
      </c>
      <c r="L25" s="298">
        <f>J25/K25</f>
        <v>169.77777777777777</v>
      </c>
    </row>
    <row r="26" spans="2:12" s="301" customFormat="1" ht="15">
      <c r="B26" s="302">
        <v>2</v>
      </c>
      <c r="C26" s="302">
        <v>4</v>
      </c>
      <c r="D26" s="302">
        <v>2023</v>
      </c>
      <c r="E26" s="302" t="s">
        <v>722</v>
      </c>
      <c r="F26" s="302">
        <v>5</v>
      </c>
      <c r="G26" s="303" t="s">
        <v>474</v>
      </c>
      <c r="I26" s="299"/>
      <c r="J26" s="299"/>
      <c r="K26" s="299"/>
      <c r="L26" s="307" t="e">
        <f>J26/K26</f>
        <v>#DIV/0!</v>
      </c>
    </row>
    <row r="27" spans="3:12" s="301" customFormat="1" ht="15">
      <c r="C27" s="303"/>
      <c r="D27" s="303"/>
      <c r="E27" s="304"/>
      <c r="I27" s="299"/>
      <c r="J27" s="305">
        <f>SUM(J24:J26)</f>
        <v>3042</v>
      </c>
      <c r="K27" s="305">
        <f>SUM(K24:K26)</f>
        <v>18</v>
      </c>
      <c r="L27" s="306">
        <f>J27/K27</f>
        <v>169</v>
      </c>
    </row>
    <row r="28" spans="3:12" s="301" customFormat="1" ht="15">
      <c r="C28" s="303"/>
      <c r="D28" s="303"/>
      <c r="E28" s="304"/>
      <c r="I28" s="299"/>
      <c r="J28" s="299"/>
      <c r="K28" s="299"/>
      <c r="L28" s="299"/>
    </row>
    <row r="29" spans="2:12" s="282" customFormat="1" ht="15">
      <c r="B29" s="299">
        <v>15</v>
      </c>
      <c r="C29" s="299">
        <v>10</v>
      </c>
      <c r="D29" s="299">
        <v>2023</v>
      </c>
      <c r="E29" s="299" t="s">
        <v>722</v>
      </c>
      <c r="F29" s="299">
        <v>5</v>
      </c>
      <c r="G29" s="296" t="s">
        <v>359</v>
      </c>
      <c r="H29" s="296" t="s">
        <v>319</v>
      </c>
      <c r="I29" s="299"/>
      <c r="J29" s="300">
        <v>1820</v>
      </c>
      <c r="K29" s="300">
        <v>9</v>
      </c>
      <c r="L29" s="307">
        <f>J29/K29</f>
        <v>202.22222222222223</v>
      </c>
    </row>
    <row r="30" spans="2:12" s="282" customFormat="1" ht="15">
      <c r="B30" s="299">
        <v>13</v>
      </c>
      <c r="C30" s="299">
        <v>1</v>
      </c>
      <c r="D30" s="299">
        <v>2024</v>
      </c>
      <c r="E30" s="299" t="s">
        <v>722</v>
      </c>
      <c r="F30" s="299">
        <v>5</v>
      </c>
      <c r="G30" s="296" t="s">
        <v>412</v>
      </c>
      <c r="H30" s="296"/>
      <c r="I30" s="296"/>
      <c r="J30" s="300">
        <v>1687</v>
      </c>
      <c r="K30" s="300">
        <v>9</v>
      </c>
      <c r="L30" s="298">
        <f>J30/K30</f>
        <v>187.44444444444446</v>
      </c>
    </row>
    <row r="31" spans="2:12" s="301" customFormat="1" ht="15">
      <c r="B31" s="302">
        <v>2</v>
      </c>
      <c r="C31" s="302">
        <v>4</v>
      </c>
      <c r="D31" s="302">
        <v>2023</v>
      </c>
      <c r="E31" s="302" t="s">
        <v>722</v>
      </c>
      <c r="F31" s="302">
        <v>5</v>
      </c>
      <c r="G31" s="303" t="s">
        <v>474</v>
      </c>
      <c r="H31" s="212"/>
      <c r="I31" s="299"/>
      <c r="J31" s="299"/>
      <c r="K31" s="299"/>
      <c r="L31" s="307" t="e">
        <f>J31/K31</f>
        <v>#DIV/0!</v>
      </c>
    </row>
    <row r="32" spans="2:12" s="301" customFormat="1" ht="15">
      <c r="B32" s="211"/>
      <c r="C32" s="304"/>
      <c r="D32" s="304"/>
      <c r="E32" s="212"/>
      <c r="F32" s="211"/>
      <c r="H32" s="212"/>
      <c r="I32" s="299"/>
      <c r="J32" s="305">
        <f>SUM(J29:J31)</f>
        <v>3507</v>
      </c>
      <c r="K32" s="305">
        <f>SUM(K29:K31)</f>
        <v>18</v>
      </c>
      <c r="L32" s="306">
        <f>J32/K32</f>
        <v>194.83333333333334</v>
      </c>
    </row>
    <row r="33" spans="2:12" s="301" customFormat="1" ht="15">
      <c r="B33" s="211"/>
      <c r="C33" s="304"/>
      <c r="D33" s="304"/>
      <c r="E33" s="212"/>
      <c r="F33" s="211"/>
      <c r="H33" s="212"/>
      <c r="I33" s="299"/>
      <c r="J33" s="300"/>
      <c r="K33" s="314"/>
      <c r="L33" s="315"/>
    </row>
    <row r="34" spans="2:12" s="282" customFormat="1" ht="15">
      <c r="B34" s="299">
        <v>15</v>
      </c>
      <c r="C34" s="299">
        <v>10</v>
      </c>
      <c r="D34" s="299">
        <v>2023</v>
      </c>
      <c r="E34" s="299" t="s">
        <v>722</v>
      </c>
      <c r="F34" s="299">
        <v>5</v>
      </c>
      <c r="G34" s="296" t="s">
        <v>359</v>
      </c>
      <c r="H34" s="296" t="s">
        <v>308</v>
      </c>
      <c r="I34" s="299"/>
      <c r="J34" s="300"/>
      <c r="K34" s="300"/>
      <c r="L34" s="307"/>
    </row>
    <row r="35" spans="2:12" s="301" customFormat="1" ht="15">
      <c r="B35" s="319">
        <v>22</v>
      </c>
      <c r="C35" s="302">
        <v>1</v>
      </c>
      <c r="D35" s="211">
        <v>2023</v>
      </c>
      <c r="E35" s="302" t="s">
        <v>722</v>
      </c>
      <c r="F35" s="302">
        <v>5</v>
      </c>
      <c r="G35" s="303" t="s">
        <v>412</v>
      </c>
      <c r="H35" s="212"/>
      <c r="I35" s="212"/>
      <c r="J35" s="299"/>
      <c r="K35" s="299"/>
      <c r="L35" s="307"/>
    </row>
    <row r="36" spans="2:12" s="301" customFormat="1" ht="15">
      <c r="B36" s="302">
        <v>2</v>
      </c>
      <c r="C36" s="302">
        <v>4</v>
      </c>
      <c r="D36" s="302">
        <v>2023</v>
      </c>
      <c r="E36" s="302" t="s">
        <v>722</v>
      </c>
      <c r="F36" s="302">
        <v>5</v>
      </c>
      <c r="G36" s="303" t="s">
        <v>474</v>
      </c>
      <c r="H36" s="212"/>
      <c r="I36" s="212"/>
      <c r="J36" s="299"/>
      <c r="K36" s="299"/>
      <c r="L36" s="307"/>
    </row>
    <row r="37" spans="2:12" s="301" customFormat="1" ht="15">
      <c r="B37" s="211"/>
      <c r="C37" s="304"/>
      <c r="D37" s="304"/>
      <c r="E37" s="212"/>
      <c r="F37" s="211"/>
      <c r="H37" s="303"/>
      <c r="I37" s="303"/>
      <c r="J37" s="305">
        <f>SUM(J34:J36)</f>
        <v>0</v>
      </c>
      <c r="K37" s="305">
        <f>SUM(K34:K36)</f>
        <v>0</v>
      </c>
      <c r="L37" s="306"/>
    </row>
    <row r="38" spans="2:12" s="301" customFormat="1" ht="15">
      <c r="B38" s="211"/>
      <c r="C38" s="304"/>
      <c r="D38" s="304"/>
      <c r="E38" s="212"/>
      <c r="F38" s="211"/>
      <c r="H38" s="303"/>
      <c r="I38" s="303"/>
      <c r="J38" s="300"/>
      <c r="K38" s="300"/>
      <c r="L38" s="307"/>
    </row>
    <row r="39" spans="2:12" ht="15">
      <c r="B39" s="222"/>
      <c r="C39" s="284"/>
      <c r="D39" s="284"/>
      <c r="E39" s="153"/>
      <c r="F39" s="222"/>
      <c r="H39" s="310" t="s">
        <v>713</v>
      </c>
      <c r="I39" s="310"/>
      <c r="J39" s="311">
        <f>J12+J17+J22+J27+J32+J37</f>
        <v>16419</v>
      </c>
      <c r="K39" s="312">
        <f>K12+K17+K22+K27+K32+K37</f>
        <v>90</v>
      </c>
      <c r="L39" s="313">
        <f>J39/K39</f>
        <v>182.43333333333334</v>
      </c>
    </row>
    <row r="40" spans="2:12" ht="15">
      <c r="B40" s="222"/>
      <c r="C40" s="284"/>
      <c r="D40" s="284"/>
      <c r="E40" s="153"/>
      <c r="F40" s="222"/>
      <c r="H40" s="310"/>
      <c r="I40" s="310"/>
      <c r="J40" s="297"/>
      <c r="K40" s="297"/>
      <c r="L40" s="298"/>
    </row>
    <row r="41" spans="2:12" ht="22.5" customHeight="1">
      <c r="B41" s="222"/>
      <c r="C41" s="284"/>
      <c r="D41" s="284"/>
      <c r="E41" s="153"/>
      <c r="F41" s="222"/>
      <c r="G41" s="344" t="s">
        <v>723</v>
      </c>
      <c r="H41" s="344"/>
      <c r="I41" s="318"/>
      <c r="J41" s="285"/>
      <c r="K41" s="285"/>
      <c r="L41" s="315"/>
    </row>
    <row r="42" spans="2:12" ht="15">
      <c r="B42" s="222"/>
      <c r="C42" s="284"/>
      <c r="D42" s="284"/>
      <c r="E42" s="153"/>
      <c r="F42" s="222"/>
      <c r="H42" s="153"/>
      <c r="I42" s="153"/>
      <c r="J42" s="285"/>
      <c r="K42" s="285"/>
      <c r="L42" s="315"/>
    </row>
    <row r="43" spans="2:12" s="282" customFormat="1" ht="15">
      <c r="B43" s="299">
        <v>12</v>
      </c>
      <c r="C43" s="299">
        <v>11</v>
      </c>
      <c r="D43" s="299">
        <v>2023</v>
      </c>
      <c r="E43" s="299" t="s">
        <v>718</v>
      </c>
      <c r="F43" s="299">
        <v>5</v>
      </c>
      <c r="G43" s="296" t="s">
        <v>380</v>
      </c>
      <c r="H43" s="296" t="s">
        <v>381</v>
      </c>
      <c r="I43" s="296"/>
      <c r="J43" s="299">
        <v>1065</v>
      </c>
      <c r="K43" s="299">
        <v>7</v>
      </c>
      <c r="L43" s="307">
        <f>J43/K43</f>
        <v>152.14285714285714</v>
      </c>
    </row>
    <row r="44" spans="2:18" s="282" customFormat="1" ht="15">
      <c r="B44" s="182">
        <v>28</v>
      </c>
      <c r="C44" s="182">
        <v>1</v>
      </c>
      <c r="D44" s="182">
        <v>2024</v>
      </c>
      <c r="E44" s="299" t="s">
        <v>718</v>
      </c>
      <c r="F44" s="299">
        <v>5</v>
      </c>
      <c r="G44" s="296" t="s">
        <v>364</v>
      </c>
      <c r="H44" s="296"/>
      <c r="I44" s="296"/>
      <c r="J44" s="299">
        <v>664</v>
      </c>
      <c r="K44" s="299">
        <v>4</v>
      </c>
      <c r="L44" s="307">
        <f>J44/K44</f>
        <v>166</v>
      </c>
      <c r="N44" s="185"/>
      <c r="O44" s="183"/>
      <c r="P44" s="184"/>
      <c r="Q44" s="183"/>
      <c r="R44" s="181"/>
    </row>
    <row r="45" spans="2:18" s="301" customFormat="1" ht="15">
      <c r="B45" s="302">
        <v>19</v>
      </c>
      <c r="C45" s="302">
        <v>3</v>
      </c>
      <c r="D45" s="302">
        <v>2023</v>
      </c>
      <c r="E45" s="302" t="s">
        <v>718</v>
      </c>
      <c r="F45" s="302">
        <v>5</v>
      </c>
      <c r="G45" s="303" t="s">
        <v>303</v>
      </c>
      <c r="H45" s="303"/>
      <c r="I45" s="303"/>
      <c r="J45" s="299"/>
      <c r="K45" s="299"/>
      <c r="L45" s="307" t="e">
        <f>J45/K45</f>
        <v>#DIV/0!</v>
      </c>
      <c r="N45" s="163"/>
      <c r="O45" s="183"/>
      <c r="P45" s="184"/>
      <c r="Q45" s="183"/>
      <c r="R45" s="181"/>
    </row>
    <row r="46" spans="2:18" s="301" customFormat="1" ht="15">
      <c r="B46" s="302"/>
      <c r="C46" s="302"/>
      <c r="D46" s="302"/>
      <c r="E46" s="302"/>
      <c r="F46" s="302"/>
      <c r="G46" s="303"/>
      <c r="H46" s="303"/>
      <c r="I46" s="303"/>
      <c r="J46" s="305">
        <f>SUM(J43:J45)</f>
        <v>1729</v>
      </c>
      <c r="K46" s="305">
        <f>SUM(K43:K45)</f>
        <v>11</v>
      </c>
      <c r="L46" s="306">
        <f>J46/K46</f>
        <v>157.1818181818182</v>
      </c>
      <c r="N46" s="163"/>
      <c r="O46" s="183"/>
      <c r="P46" s="184"/>
      <c r="Q46" s="183"/>
      <c r="R46" s="181"/>
    </row>
    <row r="47" spans="2:18" s="301" customFormat="1" ht="15">
      <c r="B47" s="302"/>
      <c r="C47" s="302"/>
      <c r="D47" s="302"/>
      <c r="E47" s="302"/>
      <c r="F47" s="302"/>
      <c r="G47" s="303"/>
      <c r="H47" s="303"/>
      <c r="I47" s="303"/>
      <c r="J47" s="299"/>
      <c r="K47" s="299"/>
      <c r="L47" s="307"/>
      <c r="N47" s="163"/>
      <c r="O47" s="183"/>
      <c r="P47" s="184"/>
      <c r="Q47" s="183"/>
      <c r="R47" s="181"/>
    </row>
    <row r="48" spans="2:18" s="282" customFormat="1" ht="15">
      <c r="B48" s="299">
        <v>12</v>
      </c>
      <c r="C48" s="299">
        <v>11</v>
      </c>
      <c r="D48" s="299">
        <v>2023</v>
      </c>
      <c r="E48" s="299" t="s">
        <v>718</v>
      </c>
      <c r="F48" s="299">
        <v>5</v>
      </c>
      <c r="G48" s="296" t="s">
        <v>380</v>
      </c>
      <c r="H48" s="296" t="s">
        <v>328</v>
      </c>
      <c r="I48" s="296"/>
      <c r="J48" s="299">
        <v>1052</v>
      </c>
      <c r="K48" s="299">
        <v>7</v>
      </c>
      <c r="L48" s="307">
        <f>J48/K48</f>
        <v>150.28571428571428</v>
      </c>
      <c r="N48" s="163"/>
      <c r="O48" s="183"/>
      <c r="P48" s="184"/>
      <c r="Q48" s="183"/>
      <c r="R48" s="181"/>
    </row>
    <row r="49" spans="2:18" s="301" customFormat="1" ht="15">
      <c r="B49" s="182">
        <v>28</v>
      </c>
      <c r="C49" s="182">
        <v>1</v>
      </c>
      <c r="D49" s="182">
        <v>2024</v>
      </c>
      <c r="E49" s="299" t="s">
        <v>718</v>
      </c>
      <c r="F49" s="299">
        <v>5</v>
      </c>
      <c r="G49" s="296" t="s">
        <v>364</v>
      </c>
      <c r="H49" s="303"/>
      <c r="I49" s="303"/>
      <c r="J49" s="299">
        <v>958</v>
      </c>
      <c r="K49" s="299">
        <v>6</v>
      </c>
      <c r="L49" s="307">
        <f>J49/K49</f>
        <v>159.66666666666666</v>
      </c>
      <c r="N49" s="163"/>
      <c r="O49" s="163"/>
      <c r="P49" s="184"/>
      <c r="Q49" s="183"/>
      <c r="R49" s="181"/>
    </row>
    <row r="50" spans="2:18" s="301" customFormat="1" ht="15">
      <c r="B50" s="302">
        <v>19</v>
      </c>
      <c r="C50" s="302">
        <v>3</v>
      </c>
      <c r="D50" s="302">
        <v>2023</v>
      </c>
      <c r="E50" s="302" t="s">
        <v>718</v>
      </c>
      <c r="F50" s="302">
        <v>5</v>
      </c>
      <c r="G50" s="303" t="s">
        <v>303</v>
      </c>
      <c r="H50" s="303"/>
      <c r="I50" s="303"/>
      <c r="J50" s="299"/>
      <c r="K50" s="299"/>
      <c r="L50" s="307" t="e">
        <f>J50/K50</f>
        <v>#DIV/0!</v>
      </c>
      <c r="N50" s="1"/>
      <c r="O50" s="1"/>
      <c r="P50" s="1"/>
      <c r="Q50" s="1"/>
      <c r="R50" s="181"/>
    </row>
    <row r="51" spans="2:18" s="301" customFormat="1" ht="15">
      <c r="B51" s="302"/>
      <c r="C51" s="302"/>
      <c r="D51" s="302"/>
      <c r="E51" s="302"/>
      <c r="F51" s="302"/>
      <c r="G51" s="303"/>
      <c r="H51" s="303"/>
      <c r="I51" s="303"/>
      <c r="J51" s="305">
        <f>SUM(J48:J50)</f>
        <v>2010</v>
      </c>
      <c r="K51" s="305">
        <f>SUM(K48:K50)</f>
        <v>13</v>
      </c>
      <c r="L51" s="306">
        <f>J51/K51</f>
        <v>154.6153846153846</v>
      </c>
      <c r="N51" s="1"/>
      <c r="O51" s="1"/>
      <c r="P51" s="1"/>
      <c r="Q51" s="1"/>
      <c r="R51" s="181"/>
    </row>
    <row r="52" spans="2:18" s="301" customFormat="1" ht="15">
      <c r="B52" s="302"/>
      <c r="C52" s="302"/>
      <c r="D52" s="302"/>
      <c r="E52" s="302"/>
      <c r="F52" s="302"/>
      <c r="G52" s="303"/>
      <c r="H52" s="303"/>
      <c r="I52" s="303"/>
      <c r="J52" s="299"/>
      <c r="K52" s="299"/>
      <c r="L52" s="307"/>
      <c r="N52" s="1"/>
      <c r="O52" s="1"/>
      <c r="P52" s="1"/>
      <c r="Q52" s="1"/>
      <c r="R52" s="181"/>
    </row>
    <row r="53" spans="2:18" s="282" customFormat="1" ht="15">
      <c r="B53" s="299">
        <v>12</v>
      </c>
      <c r="C53" s="299">
        <v>11</v>
      </c>
      <c r="D53" s="299">
        <v>2023</v>
      </c>
      <c r="E53" s="299" t="s">
        <v>718</v>
      </c>
      <c r="F53" s="299">
        <v>5</v>
      </c>
      <c r="G53" s="296" t="s">
        <v>380</v>
      </c>
      <c r="H53" s="296" t="s">
        <v>318</v>
      </c>
      <c r="I53" s="296"/>
      <c r="J53" s="299">
        <v>1193</v>
      </c>
      <c r="K53" s="299">
        <v>7</v>
      </c>
      <c r="L53" s="307">
        <f>J53/K53</f>
        <v>170.42857142857142</v>
      </c>
      <c r="N53" s="1"/>
      <c r="O53" s="1"/>
      <c r="P53" s="1"/>
      <c r="Q53" s="1"/>
      <c r="R53" s="181"/>
    </row>
    <row r="54" spans="2:18" s="301" customFormat="1" ht="15">
      <c r="B54" s="182">
        <v>28</v>
      </c>
      <c r="C54" s="182">
        <v>1</v>
      </c>
      <c r="D54" s="182">
        <v>2024</v>
      </c>
      <c r="E54" s="299" t="s">
        <v>718</v>
      </c>
      <c r="F54" s="299">
        <v>5</v>
      </c>
      <c r="G54" s="296" t="s">
        <v>364</v>
      </c>
      <c r="H54" s="303"/>
      <c r="I54" s="303"/>
      <c r="J54" s="299">
        <v>1197</v>
      </c>
      <c r="K54" s="299">
        <v>7</v>
      </c>
      <c r="L54" s="307">
        <f>J54/K54</f>
        <v>171</v>
      </c>
      <c r="N54" s="1"/>
      <c r="O54" s="1"/>
      <c r="P54" s="1"/>
      <c r="Q54" s="1"/>
      <c r="R54" s="181"/>
    </row>
    <row r="55" spans="2:17" s="301" customFormat="1" ht="15">
      <c r="B55" s="302">
        <v>19</v>
      </c>
      <c r="C55" s="302">
        <v>3</v>
      </c>
      <c r="D55" s="302">
        <v>2023</v>
      </c>
      <c r="E55" s="302" t="s">
        <v>718</v>
      </c>
      <c r="F55" s="302">
        <v>5</v>
      </c>
      <c r="G55" s="303" t="s">
        <v>303</v>
      </c>
      <c r="H55" s="303"/>
      <c r="I55" s="303"/>
      <c r="J55" s="299"/>
      <c r="K55" s="299"/>
      <c r="L55" s="307" t="e">
        <f>J55/K55</f>
        <v>#DIV/0!</v>
      </c>
      <c r="N55" s="1"/>
      <c r="O55" s="1"/>
      <c r="P55" s="1"/>
      <c r="Q55" s="1"/>
    </row>
    <row r="56" spans="2:17" s="301" customFormat="1" ht="15">
      <c r="B56" s="302"/>
      <c r="C56" s="302"/>
      <c r="D56" s="302"/>
      <c r="E56" s="302"/>
      <c r="F56" s="302"/>
      <c r="G56" s="303"/>
      <c r="H56" s="303"/>
      <c r="I56" s="303"/>
      <c r="J56" s="305">
        <f>SUM(J53:J55)</f>
        <v>2390</v>
      </c>
      <c r="K56" s="305">
        <f>SUM(K53:K55)</f>
        <v>14</v>
      </c>
      <c r="L56" s="306">
        <f>J56/K56</f>
        <v>170.71428571428572</v>
      </c>
      <c r="N56" s="185"/>
      <c r="O56" s="183"/>
      <c r="P56" s="184"/>
      <c r="Q56" s="183"/>
    </row>
    <row r="57" spans="2:17" s="301" customFormat="1" ht="15">
      <c r="B57" s="302"/>
      <c r="C57" s="302"/>
      <c r="D57" s="302"/>
      <c r="E57" s="302"/>
      <c r="F57" s="302"/>
      <c r="G57" s="303"/>
      <c r="H57" s="303"/>
      <c r="I57" s="303"/>
      <c r="J57" s="299"/>
      <c r="K57" s="299"/>
      <c r="L57" s="307"/>
      <c r="N57" s="163"/>
      <c r="O57" s="183"/>
      <c r="P57" s="184"/>
      <c r="Q57" s="183"/>
    </row>
    <row r="58" spans="2:17" s="282" customFormat="1" ht="15">
      <c r="B58" s="299">
        <v>12</v>
      </c>
      <c r="C58" s="299">
        <v>11</v>
      </c>
      <c r="D58" s="299">
        <v>2023</v>
      </c>
      <c r="E58" s="299" t="s">
        <v>718</v>
      </c>
      <c r="F58" s="299">
        <v>5</v>
      </c>
      <c r="G58" s="296" t="s">
        <v>380</v>
      </c>
      <c r="H58" s="296" t="s">
        <v>382</v>
      </c>
      <c r="I58" s="296"/>
      <c r="J58" s="299">
        <v>405</v>
      </c>
      <c r="K58" s="299">
        <v>3</v>
      </c>
      <c r="L58" s="307">
        <f>J58/K58</f>
        <v>135</v>
      </c>
      <c r="N58" s="163"/>
      <c r="O58" s="183"/>
      <c r="P58" s="184"/>
      <c r="Q58" s="183"/>
    </row>
    <row r="59" spans="2:17" s="282" customFormat="1" ht="15">
      <c r="B59" s="182">
        <v>28</v>
      </c>
      <c r="C59" s="182">
        <v>1</v>
      </c>
      <c r="D59" s="182">
        <v>2024</v>
      </c>
      <c r="E59" s="299" t="s">
        <v>718</v>
      </c>
      <c r="F59" s="299">
        <v>5</v>
      </c>
      <c r="G59" s="296" t="s">
        <v>364</v>
      </c>
      <c r="H59" s="296"/>
      <c r="I59" s="296"/>
      <c r="J59" s="299">
        <v>680</v>
      </c>
      <c r="K59" s="299">
        <v>4</v>
      </c>
      <c r="L59" s="307">
        <f>J59/K59</f>
        <v>170</v>
      </c>
      <c r="N59" s="163"/>
      <c r="O59" s="183"/>
      <c r="P59" s="184"/>
      <c r="Q59" s="183"/>
    </row>
    <row r="60" spans="2:17" s="301" customFormat="1" ht="15">
      <c r="B60" s="302"/>
      <c r="C60" s="302"/>
      <c r="D60" s="302"/>
      <c r="E60" s="302"/>
      <c r="F60" s="302"/>
      <c r="G60" s="303"/>
      <c r="J60" s="299"/>
      <c r="K60" s="299"/>
      <c r="L60" s="307" t="e">
        <f>J60/K60</f>
        <v>#DIV/0!</v>
      </c>
      <c r="N60" s="163"/>
      <c r="O60" s="183"/>
      <c r="P60" s="184"/>
      <c r="Q60" s="183"/>
    </row>
    <row r="61" spans="2:17" s="301" customFormat="1" ht="15">
      <c r="B61" s="303"/>
      <c r="C61" s="303"/>
      <c r="D61" s="303"/>
      <c r="E61" s="304"/>
      <c r="G61" s="303"/>
      <c r="J61" s="305">
        <f>SUM(J58:J60)</f>
        <v>1085</v>
      </c>
      <c r="K61" s="305">
        <f>SUM(K58:K60)</f>
        <v>7</v>
      </c>
      <c r="L61" s="306">
        <f>J61/K61</f>
        <v>155</v>
      </c>
      <c r="N61" s="163"/>
      <c r="O61" s="183"/>
      <c r="P61" s="184"/>
      <c r="Q61" s="183"/>
    </row>
    <row r="62" spans="2:17" s="301" customFormat="1" ht="15">
      <c r="B62" s="303"/>
      <c r="C62" s="303"/>
      <c r="D62" s="303"/>
      <c r="E62" s="304"/>
      <c r="G62" s="303"/>
      <c r="J62" s="299"/>
      <c r="K62" s="299"/>
      <c r="L62" s="299"/>
      <c r="N62" s="163"/>
      <c r="O62" s="183"/>
      <c r="P62" s="184"/>
      <c r="Q62" s="183"/>
    </row>
    <row r="63" spans="2:17" s="282" customFormat="1" ht="15">
      <c r="B63" s="299">
        <v>12</v>
      </c>
      <c r="C63" s="299">
        <v>11</v>
      </c>
      <c r="D63" s="299">
        <v>2023</v>
      </c>
      <c r="E63" s="299" t="s">
        <v>718</v>
      </c>
      <c r="F63" s="299">
        <v>5</v>
      </c>
      <c r="G63" s="296" t="s">
        <v>380</v>
      </c>
      <c r="H63" s="296" t="s">
        <v>331</v>
      </c>
      <c r="I63" s="296"/>
      <c r="J63" s="300">
        <v>609</v>
      </c>
      <c r="K63" s="300">
        <v>4</v>
      </c>
      <c r="L63" s="307">
        <f>J63/K63</f>
        <v>152.25</v>
      </c>
      <c r="N63" s="163"/>
      <c r="O63" s="183"/>
      <c r="P63" s="184"/>
      <c r="Q63" s="183"/>
    </row>
    <row r="64" spans="2:17" s="301" customFormat="1" ht="15">
      <c r="B64" s="182">
        <v>28</v>
      </c>
      <c r="C64" s="182">
        <v>1</v>
      </c>
      <c r="D64" s="182">
        <v>2024</v>
      </c>
      <c r="E64" s="299" t="s">
        <v>718</v>
      </c>
      <c r="F64" s="299">
        <v>5</v>
      </c>
      <c r="G64" s="296" t="s">
        <v>364</v>
      </c>
      <c r="J64" s="299">
        <v>1228</v>
      </c>
      <c r="K64" s="299">
        <v>7</v>
      </c>
      <c r="L64" s="307">
        <f>J64/K64</f>
        <v>175.42857142857142</v>
      </c>
      <c r="N64" s="163"/>
      <c r="O64" s="183"/>
      <c r="P64" s="184"/>
      <c r="Q64" s="183"/>
    </row>
    <row r="65" spans="2:17" s="301" customFormat="1" ht="15">
      <c r="B65" s="302">
        <v>19</v>
      </c>
      <c r="C65" s="302">
        <v>3</v>
      </c>
      <c r="D65" s="302">
        <v>2023</v>
      </c>
      <c r="E65" s="302" t="s">
        <v>718</v>
      </c>
      <c r="F65" s="302">
        <v>5</v>
      </c>
      <c r="G65" s="303" t="s">
        <v>303</v>
      </c>
      <c r="J65" s="299"/>
      <c r="K65" s="299"/>
      <c r="L65" s="307" t="e">
        <f>J65/K65</f>
        <v>#DIV/0!</v>
      </c>
      <c r="N65" s="163"/>
      <c r="O65" s="183"/>
      <c r="P65" s="184"/>
      <c r="Q65" s="183"/>
    </row>
    <row r="66" spans="2:17" s="301" customFormat="1" ht="15">
      <c r="B66" s="303"/>
      <c r="C66" s="303"/>
      <c r="D66" s="303"/>
      <c r="E66" s="304"/>
      <c r="G66" s="303"/>
      <c r="J66" s="305">
        <f>SUM(J63:J65)</f>
        <v>1837</v>
      </c>
      <c r="K66" s="305">
        <f>SUM(K63:K65)</f>
        <v>11</v>
      </c>
      <c r="L66" s="306">
        <f>J66/K66</f>
        <v>167</v>
      </c>
      <c r="N66" s="163"/>
      <c r="O66" s="183"/>
      <c r="P66" s="184"/>
      <c r="Q66" s="183"/>
    </row>
    <row r="67" spans="2:12" s="301" customFormat="1" ht="15">
      <c r="B67" s="303"/>
      <c r="C67" s="303"/>
      <c r="D67" s="303"/>
      <c r="E67" s="304"/>
      <c r="G67" s="303"/>
      <c r="J67" s="299"/>
      <c r="K67" s="299"/>
      <c r="L67" s="299"/>
    </row>
    <row r="68" spans="2:12" s="282" customFormat="1" ht="15">
      <c r="B68" s="299">
        <v>12</v>
      </c>
      <c r="C68" s="299">
        <v>11</v>
      </c>
      <c r="D68" s="299">
        <v>2023</v>
      </c>
      <c r="E68" s="299" t="s">
        <v>718</v>
      </c>
      <c r="F68" s="299">
        <v>5</v>
      </c>
      <c r="G68" s="296" t="s">
        <v>380</v>
      </c>
      <c r="H68" s="296" t="s">
        <v>308</v>
      </c>
      <c r="I68" s="296"/>
      <c r="J68" s="299">
        <f>894+142</f>
        <v>1036</v>
      </c>
      <c r="K68" s="299">
        <v>7</v>
      </c>
      <c r="L68" s="307">
        <f>J68/K68</f>
        <v>148</v>
      </c>
    </row>
    <row r="69" spans="2:12" s="301" customFormat="1" ht="15">
      <c r="B69" s="182">
        <v>28</v>
      </c>
      <c r="C69" s="182">
        <v>1</v>
      </c>
      <c r="D69" s="182">
        <v>2024</v>
      </c>
      <c r="E69" s="299" t="s">
        <v>718</v>
      </c>
      <c r="F69" s="299">
        <v>5</v>
      </c>
      <c r="G69" s="296" t="s">
        <v>364</v>
      </c>
      <c r="J69" s="299">
        <v>1327</v>
      </c>
      <c r="K69" s="299">
        <v>7</v>
      </c>
      <c r="L69" s="307">
        <f>J69/K69</f>
        <v>189.57142857142858</v>
      </c>
    </row>
    <row r="70" spans="2:12" s="301" customFormat="1" ht="15">
      <c r="B70" s="302">
        <v>19</v>
      </c>
      <c r="C70" s="302">
        <v>3</v>
      </c>
      <c r="D70" s="302">
        <v>2023</v>
      </c>
      <c r="E70" s="302" t="s">
        <v>718</v>
      </c>
      <c r="F70" s="302">
        <v>5</v>
      </c>
      <c r="G70" s="303" t="s">
        <v>303</v>
      </c>
      <c r="J70" s="299"/>
      <c r="K70" s="299"/>
      <c r="L70" s="307" t="e">
        <f>J70/K70</f>
        <v>#DIV/0!</v>
      </c>
    </row>
    <row r="71" spans="2:12" s="301" customFormat="1" ht="15">
      <c r="B71" s="211"/>
      <c r="C71" s="304"/>
      <c r="D71" s="304"/>
      <c r="E71" s="212"/>
      <c r="F71" s="211"/>
      <c r="J71" s="305">
        <f>SUM(J68:J70)</f>
        <v>2363</v>
      </c>
      <c r="K71" s="305">
        <f>SUM(K68:K70)</f>
        <v>14</v>
      </c>
      <c r="L71" s="306">
        <f>J71/K71</f>
        <v>168.78571428571428</v>
      </c>
    </row>
    <row r="72" spans="2:12" s="301" customFormat="1" ht="15">
      <c r="B72" s="211"/>
      <c r="C72" s="304"/>
      <c r="D72" s="304"/>
      <c r="E72" s="212"/>
      <c r="F72" s="211"/>
      <c r="J72" s="300"/>
      <c r="K72" s="300"/>
      <c r="L72" s="307"/>
    </row>
    <row r="73" spans="2:12" s="301" customFormat="1" ht="15">
      <c r="B73" s="211"/>
      <c r="C73" s="304"/>
      <c r="D73" s="304"/>
      <c r="E73" s="212"/>
      <c r="F73" s="211"/>
      <c r="H73" s="294" t="s">
        <v>713</v>
      </c>
      <c r="I73" s="302"/>
      <c r="J73" s="311">
        <f>J46+J51+J56+J61+J66+J71</f>
        <v>11414</v>
      </c>
      <c r="K73" s="312">
        <f>K46+K51+K56+K61+K66+K71</f>
        <v>70</v>
      </c>
      <c r="L73" s="313">
        <f>J73/K73</f>
        <v>163.05714285714285</v>
      </c>
    </row>
    <row r="74" spans="2:12" ht="15">
      <c r="B74" s="222"/>
      <c r="C74" s="284"/>
      <c r="D74" s="284"/>
      <c r="E74" s="153"/>
      <c r="F74" s="222"/>
      <c r="H74" s="309"/>
      <c r="I74" s="309"/>
      <c r="J74" s="300"/>
      <c r="K74" s="300"/>
      <c r="L74" s="320"/>
    </row>
    <row r="75" spans="2:12" ht="21.75" customHeight="1">
      <c r="B75" s="222"/>
      <c r="C75" s="284"/>
      <c r="D75" s="284"/>
      <c r="E75" s="153"/>
      <c r="F75" s="222"/>
      <c r="G75" s="344" t="s">
        <v>724</v>
      </c>
      <c r="H75" s="344"/>
      <c r="I75" s="318"/>
      <c r="J75" s="300"/>
      <c r="K75" s="300"/>
      <c r="L75" s="320"/>
    </row>
    <row r="76" spans="2:12" ht="15">
      <c r="B76" s="222"/>
      <c r="C76" s="284"/>
      <c r="D76" s="284"/>
      <c r="E76" s="153"/>
      <c r="F76" s="222"/>
      <c r="H76" s="309"/>
      <c r="I76" s="309"/>
      <c r="J76" s="300"/>
      <c r="K76" s="300"/>
      <c r="L76" s="320"/>
    </row>
    <row r="77" spans="2:12" s="282" customFormat="1" ht="15">
      <c r="B77" s="299">
        <v>12</v>
      </c>
      <c r="C77" s="299">
        <v>11</v>
      </c>
      <c r="D77" s="299">
        <v>2023</v>
      </c>
      <c r="E77" s="299" t="s">
        <v>725</v>
      </c>
      <c r="F77" s="299">
        <v>4</v>
      </c>
      <c r="G77" s="296" t="s">
        <v>303</v>
      </c>
      <c r="H77" s="296" t="s">
        <v>384</v>
      </c>
      <c r="I77" s="296"/>
      <c r="J77" s="300">
        <v>517</v>
      </c>
      <c r="K77" s="300">
        <v>4</v>
      </c>
      <c r="L77" s="307">
        <f>J77/K77</f>
        <v>129.25</v>
      </c>
    </row>
    <row r="78" spans="2:12" s="301" customFormat="1" ht="15">
      <c r="B78" s="182">
        <v>28</v>
      </c>
      <c r="C78" s="182">
        <v>1</v>
      </c>
      <c r="D78" s="182">
        <v>2024</v>
      </c>
      <c r="E78" s="299" t="s">
        <v>718</v>
      </c>
      <c r="F78" s="299">
        <v>4</v>
      </c>
      <c r="G78" s="296" t="s">
        <v>380</v>
      </c>
      <c r="H78" s="303"/>
      <c r="I78" s="303"/>
      <c r="J78" s="300">
        <v>774</v>
      </c>
      <c r="K78" s="300">
        <v>6</v>
      </c>
      <c r="L78" s="307">
        <f>J78/K78</f>
        <v>129</v>
      </c>
    </row>
    <row r="79" spans="2:12" s="301" customFormat="1" ht="15">
      <c r="B79" s="302">
        <v>19</v>
      </c>
      <c r="C79" s="302">
        <v>3</v>
      </c>
      <c r="D79" s="302">
        <v>2023</v>
      </c>
      <c r="E79" s="302" t="s">
        <v>725</v>
      </c>
      <c r="F79" s="302">
        <v>4</v>
      </c>
      <c r="G79" s="303" t="s">
        <v>442</v>
      </c>
      <c r="J79" s="300"/>
      <c r="K79" s="300"/>
      <c r="L79" s="307" t="e">
        <f>J79/K79</f>
        <v>#DIV/0!</v>
      </c>
    </row>
    <row r="80" spans="2:12" s="301" customFormat="1" ht="15">
      <c r="B80" s="211"/>
      <c r="C80" s="304"/>
      <c r="D80" s="304"/>
      <c r="E80" s="212"/>
      <c r="F80" s="211"/>
      <c r="J80" s="305">
        <f>SUM(J77:J79)</f>
        <v>1291</v>
      </c>
      <c r="K80" s="305">
        <f>SUM(K77:K79)</f>
        <v>10</v>
      </c>
      <c r="L80" s="306">
        <f>J80/K80</f>
        <v>129.1</v>
      </c>
    </row>
    <row r="81" spans="2:12" s="301" customFormat="1" ht="15">
      <c r="B81" s="211"/>
      <c r="C81" s="304"/>
      <c r="D81" s="304"/>
      <c r="E81" s="212"/>
      <c r="F81" s="211"/>
      <c r="J81" s="300"/>
      <c r="K81" s="300"/>
      <c r="L81" s="307"/>
    </row>
    <row r="82" spans="2:12" s="282" customFormat="1" ht="15">
      <c r="B82" s="299">
        <v>12</v>
      </c>
      <c r="C82" s="299">
        <v>11</v>
      </c>
      <c r="D82" s="299">
        <v>2023</v>
      </c>
      <c r="E82" s="299" t="s">
        <v>725</v>
      </c>
      <c r="F82" s="299">
        <v>4</v>
      </c>
      <c r="G82" s="296" t="s">
        <v>303</v>
      </c>
      <c r="H82" s="296" t="s">
        <v>370</v>
      </c>
      <c r="I82" s="296"/>
      <c r="J82" s="300"/>
      <c r="K82" s="300"/>
      <c r="L82" s="307" t="e">
        <f>J82/K82</f>
        <v>#DIV/0!</v>
      </c>
    </row>
    <row r="83" spans="2:12" s="301" customFormat="1" ht="15">
      <c r="B83" s="182">
        <v>28</v>
      </c>
      <c r="C83" s="182">
        <v>1</v>
      </c>
      <c r="D83" s="182">
        <v>2024</v>
      </c>
      <c r="E83" s="299" t="s">
        <v>718</v>
      </c>
      <c r="F83" s="299">
        <v>4</v>
      </c>
      <c r="G83" s="296" t="s">
        <v>380</v>
      </c>
      <c r="H83" s="303"/>
      <c r="I83" s="303"/>
      <c r="J83" s="300">
        <v>680</v>
      </c>
      <c r="K83" s="300">
        <v>5</v>
      </c>
      <c r="L83" s="307">
        <f>J83/K83</f>
        <v>136</v>
      </c>
    </row>
    <row r="84" spans="2:17" s="301" customFormat="1" ht="15">
      <c r="B84" s="302">
        <v>19</v>
      </c>
      <c r="C84" s="302">
        <v>3</v>
      </c>
      <c r="D84" s="302">
        <v>2023</v>
      </c>
      <c r="E84" s="302" t="s">
        <v>725</v>
      </c>
      <c r="F84" s="302">
        <v>4</v>
      </c>
      <c r="G84" s="303" t="s">
        <v>442</v>
      </c>
      <c r="H84" s="303"/>
      <c r="I84" s="303"/>
      <c r="J84" s="300"/>
      <c r="K84" s="300"/>
      <c r="L84" s="307" t="e">
        <f>J84/K84</f>
        <v>#DIV/0!</v>
      </c>
      <c r="N84" s="163"/>
      <c r="O84" s="183"/>
      <c r="P84" s="184"/>
      <c r="Q84" s="183"/>
    </row>
    <row r="85" spans="2:17" s="301" customFormat="1" ht="15">
      <c r="B85" s="211"/>
      <c r="C85" s="304"/>
      <c r="D85" s="304"/>
      <c r="E85" s="212"/>
      <c r="F85" s="211"/>
      <c r="G85" s="303"/>
      <c r="H85" s="303"/>
      <c r="I85" s="303"/>
      <c r="J85" s="305">
        <f>SUM(J82:J84)</f>
        <v>680</v>
      </c>
      <c r="K85" s="305">
        <f>SUM(K82:K84)</f>
        <v>5</v>
      </c>
      <c r="L85" s="306">
        <f>J85/K85</f>
        <v>136</v>
      </c>
      <c r="N85" s="163"/>
      <c r="O85" s="183"/>
      <c r="P85" s="184"/>
      <c r="Q85" s="183"/>
    </row>
    <row r="86" spans="2:17" s="301" customFormat="1" ht="15">
      <c r="B86" s="211"/>
      <c r="C86" s="304"/>
      <c r="D86" s="304"/>
      <c r="E86" s="212"/>
      <c r="F86" s="211"/>
      <c r="G86" s="303"/>
      <c r="H86" s="303"/>
      <c r="I86" s="303"/>
      <c r="J86" s="300"/>
      <c r="K86" s="300"/>
      <c r="L86" s="307"/>
      <c r="N86" s="163"/>
      <c r="O86" s="163"/>
      <c r="P86" s="184"/>
      <c r="Q86" s="183"/>
    </row>
    <row r="87" spans="2:17" s="282" customFormat="1" ht="15">
      <c r="B87" s="299">
        <v>12</v>
      </c>
      <c r="C87" s="299">
        <v>11</v>
      </c>
      <c r="D87" s="299">
        <v>2023</v>
      </c>
      <c r="E87" s="299" t="s">
        <v>725</v>
      </c>
      <c r="F87" s="299">
        <v>4</v>
      </c>
      <c r="G87" s="296" t="s">
        <v>303</v>
      </c>
      <c r="H87" s="296" t="s">
        <v>386</v>
      </c>
      <c r="I87" s="296"/>
      <c r="J87" s="300">
        <v>892</v>
      </c>
      <c r="K87" s="300">
        <v>6</v>
      </c>
      <c r="L87" s="307">
        <f>J87/K87</f>
        <v>148.66666666666666</v>
      </c>
      <c r="N87" s="163"/>
      <c r="O87" s="183"/>
      <c r="P87" s="184"/>
      <c r="Q87" s="183"/>
    </row>
    <row r="88" spans="2:17" s="301" customFormat="1" ht="15">
      <c r="B88" s="182">
        <v>28</v>
      </c>
      <c r="C88" s="182">
        <v>1</v>
      </c>
      <c r="D88" s="182">
        <v>2024</v>
      </c>
      <c r="E88" s="299" t="s">
        <v>718</v>
      </c>
      <c r="F88" s="299">
        <v>4</v>
      </c>
      <c r="G88" s="296" t="s">
        <v>380</v>
      </c>
      <c r="H88" s="303"/>
      <c r="I88" s="303"/>
      <c r="J88" s="300">
        <v>790</v>
      </c>
      <c r="K88" s="300">
        <v>6</v>
      </c>
      <c r="L88" s="307">
        <f>J88/K88</f>
        <v>131.66666666666666</v>
      </c>
      <c r="N88" s="163"/>
      <c r="O88" s="183"/>
      <c r="P88" s="184"/>
      <c r="Q88" s="183"/>
    </row>
    <row r="89" spans="2:12" s="301" customFormat="1" ht="15">
      <c r="B89" s="302">
        <v>19</v>
      </c>
      <c r="C89" s="302">
        <v>3</v>
      </c>
      <c r="D89" s="302">
        <v>2023</v>
      </c>
      <c r="E89" s="302" t="s">
        <v>725</v>
      </c>
      <c r="F89" s="302">
        <v>4</v>
      </c>
      <c r="G89" s="303" t="s">
        <v>442</v>
      </c>
      <c r="H89" s="303"/>
      <c r="I89" s="303"/>
      <c r="J89" s="300"/>
      <c r="K89" s="300"/>
      <c r="L89" s="307" t="e">
        <f>J89/K89</f>
        <v>#DIV/0!</v>
      </c>
    </row>
    <row r="90" spans="2:12" s="301" customFormat="1" ht="15">
      <c r="B90" s="211"/>
      <c r="C90" s="304"/>
      <c r="D90" s="304"/>
      <c r="E90" s="212"/>
      <c r="F90" s="211"/>
      <c r="G90" s="303"/>
      <c r="H90" s="303"/>
      <c r="I90" s="303"/>
      <c r="J90" s="305">
        <f>SUM(J87:J89)</f>
        <v>1682</v>
      </c>
      <c r="K90" s="305">
        <f>SUM(K87:K89)</f>
        <v>12</v>
      </c>
      <c r="L90" s="306">
        <f>J90/K90</f>
        <v>140.16666666666666</v>
      </c>
    </row>
    <row r="91" spans="2:12" s="301" customFormat="1" ht="15">
      <c r="B91" s="211"/>
      <c r="C91" s="304"/>
      <c r="D91" s="304"/>
      <c r="E91" s="212"/>
      <c r="F91" s="211"/>
      <c r="G91" s="303"/>
      <c r="H91" s="303"/>
      <c r="I91" s="303"/>
      <c r="J91" s="300"/>
      <c r="K91" s="300"/>
      <c r="L91" s="307"/>
    </row>
    <row r="92" spans="2:12" s="282" customFormat="1" ht="15">
      <c r="B92" s="299">
        <v>12</v>
      </c>
      <c r="C92" s="299">
        <v>11</v>
      </c>
      <c r="D92" s="299">
        <v>2023</v>
      </c>
      <c r="E92" s="299" t="s">
        <v>725</v>
      </c>
      <c r="F92" s="299">
        <v>4</v>
      </c>
      <c r="G92" s="296" t="s">
        <v>303</v>
      </c>
      <c r="H92" s="296" t="s">
        <v>387</v>
      </c>
      <c r="I92" s="296"/>
      <c r="J92" s="300">
        <v>539</v>
      </c>
      <c r="K92" s="300">
        <v>4</v>
      </c>
      <c r="L92" s="307">
        <f>J92/K92</f>
        <v>134.75</v>
      </c>
    </row>
    <row r="93" spans="2:12" s="301" customFormat="1" ht="15">
      <c r="B93" s="182">
        <v>28</v>
      </c>
      <c r="C93" s="182">
        <v>1</v>
      </c>
      <c r="D93" s="182">
        <v>2024</v>
      </c>
      <c r="E93" s="299" t="s">
        <v>718</v>
      </c>
      <c r="F93" s="299">
        <v>4</v>
      </c>
      <c r="G93" s="296" t="s">
        <v>380</v>
      </c>
      <c r="H93" s="303"/>
      <c r="I93" s="303"/>
      <c r="J93" s="300"/>
      <c r="K93" s="300"/>
      <c r="L93" s="307" t="e">
        <f>J93/K93</f>
        <v>#DIV/0!</v>
      </c>
    </row>
    <row r="94" spans="2:12" s="301" customFormat="1" ht="15">
      <c r="B94" s="302">
        <v>19</v>
      </c>
      <c r="C94" s="302">
        <v>3</v>
      </c>
      <c r="D94" s="302">
        <v>2023</v>
      </c>
      <c r="E94" s="302" t="s">
        <v>725</v>
      </c>
      <c r="F94" s="302">
        <v>4</v>
      </c>
      <c r="G94" s="303" t="s">
        <v>442</v>
      </c>
      <c r="H94" s="303"/>
      <c r="I94" s="303"/>
      <c r="J94" s="300"/>
      <c r="K94" s="300"/>
      <c r="L94" s="307" t="e">
        <f>J94/K94</f>
        <v>#DIV/0!</v>
      </c>
    </row>
    <row r="95" spans="2:12" s="301" customFormat="1" ht="15">
      <c r="B95" s="211"/>
      <c r="C95" s="304"/>
      <c r="D95" s="304"/>
      <c r="E95" s="212"/>
      <c r="F95" s="211"/>
      <c r="G95" s="303"/>
      <c r="H95" s="303"/>
      <c r="I95" s="303"/>
      <c r="J95" s="305">
        <f>SUM(J92:J94)</f>
        <v>539</v>
      </c>
      <c r="K95" s="305">
        <f>SUM(K92:K94)</f>
        <v>4</v>
      </c>
      <c r="L95" s="306">
        <f>J95/K95</f>
        <v>134.75</v>
      </c>
    </row>
    <row r="96" spans="2:12" s="301" customFormat="1" ht="15">
      <c r="B96" s="211"/>
      <c r="C96" s="304"/>
      <c r="D96" s="304"/>
      <c r="E96" s="212"/>
      <c r="F96" s="211"/>
      <c r="G96" s="303"/>
      <c r="H96" s="303"/>
      <c r="I96" s="303"/>
      <c r="J96" s="300"/>
      <c r="K96" s="300"/>
      <c r="L96" s="307"/>
    </row>
    <row r="97" spans="2:12" s="282" customFormat="1" ht="15">
      <c r="B97" s="299">
        <v>12</v>
      </c>
      <c r="C97" s="299">
        <v>11</v>
      </c>
      <c r="D97" s="299">
        <v>2023</v>
      </c>
      <c r="E97" s="299" t="s">
        <v>725</v>
      </c>
      <c r="F97" s="299">
        <v>4</v>
      </c>
      <c r="G97" s="296" t="s">
        <v>303</v>
      </c>
      <c r="H97" s="296" t="s">
        <v>315</v>
      </c>
      <c r="I97" s="296"/>
      <c r="J97" s="300">
        <v>1048</v>
      </c>
      <c r="K97" s="300">
        <v>7</v>
      </c>
      <c r="L97" s="307">
        <f>J97/K97</f>
        <v>149.71428571428572</v>
      </c>
    </row>
    <row r="98" spans="2:12" s="301" customFormat="1" ht="15">
      <c r="B98" s="182">
        <v>28</v>
      </c>
      <c r="C98" s="182">
        <v>1</v>
      </c>
      <c r="D98" s="182">
        <v>2024</v>
      </c>
      <c r="E98" s="299" t="s">
        <v>718</v>
      </c>
      <c r="F98" s="299">
        <v>4</v>
      </c>
      <c r="G98" s="296" t="s">
        <v>380</v>
      </c>
      <c r="H98" s="303"/>
      <c r="I98" s="303"/>
      <c r="J98" s="300">
        <v>708</v>
      </c>
      <c r="K98" s="300">
        <v>5</v>
      </c>
      <c r="L98" s="307">
        <f>J98/K98</f>
        <v>141.6</v>
      </c>
    </row>
    <row r="99" spans="2:12" s="301" customFormat="1" ht="15">
      <c r="B99" s="299"/>
      <c r="C99" s="299"/>
      <c r="D99" s="299"/>
      <c r="E99" s="299"/>
      <c r="F99" s="299"/>
      <c r="G99" s="296"/>
      <c r="H99" s="303"/>
      <c r="I99" s="303"/>
      <c r="J99" s="300"/>
      <c r="K99" s="300"/>
      <c r="L99" s="307" t="e">
        <f>J99/K99</f>
        <v>#DIV/0!</v>
      </c>
    </row>
    <row r="100" spans="2:12" s="301" customFormat="1" ht="15">
      <c r="B100" s="299"/>
      <c r="C100" s="299"/>
      <c r="D100" s="299"/>
      <c r="E100" s="299"/>
      <c r="F100" s="299"/>
      <c r="G100" s="296"/>
      <c r="H100" s="303"/>
      <c r="I100" s="303"/>
      <c r="J100" s="305">
        <f>SUM(J97:J99)</f>
        <v>1756</v>
      </c>
      <c r="K100" s="305">
        <f>SUM(K97:K99)</f>
        <v>12</v>
      </c>
      <c r="L100" s="306">
        <f>J100/K100</f>
        <v>146.33333333333334</v>
      </c>
    </row>
    <row r="101" spans="2:12" s="301" customFormat="1" ht="15">
      <c r="B101" s="211"/>
      <c r="C101" s="304"/>
      <c r="D101" s="304"/>
      <c r="E101" s="212"/>
      <c r="F101" s="211"/>
      <c r="G101" s="303"/>
      <c r="H101" s="303"/>
      <c r="I101" s="303"/>
      <c r="J101" s="300"/>
      <c r="K101" s="300"/>
      <c r="L101" s="298"/>
    </row>
    <row r="102" spans="2:12" s="282" customFormat="1" ht="15">
      <c r="B102" s="299">
        <v>12</v>
      </c>
      <c r="C102" s="299">
        <v>11</v>
      </c>
      <c r="D102" s="299">
        <v>2023</v>
      </c>
      <c r="E102" s="299" t="s">
        <v>725</v>
      </c>
      <c r="F102" s="299">
        <v>4</v>
      </c>
      <c r="G102" s="296" t="s">
        <v>303</v>
      </c>
      <c r="H102" s="296" t="s">
        <v>372</v>
      </c>
      <c r="I102" s="296"/>
      <c r="J102" s="300">
        <v>992</v>
      </c>
      <c r="K102" s="300">
        <v>7</v>
      </c>
      <c r="L102" s="307">
        <f>J102/K102</f>
        <v>141.71428571428572</v>
      </c>
    </row>
    <row r="103" spans="2:12" s="301" customFormat="1" ht="15">
      <c r="B103" s="182">
        <v>28</v>
      </c>
      <c r="C103" s="182">
        <v>1</v>
      </c>
      <c r="D103" s="182">
        <v>2024</v>
      </c>
      <c r="E103" s="299" t="s">
        <v>718</v>
      </c>
      <c r="F103" s="299">
        <v>4</v>
      </c>
      <c r="G103" s="296" t="s">
        <v>380</v>
      </c>
      <c r="H103" s="303"/>
      <c r="I103" s="303"/>
      <c r="J103" s="300"/>
      <c r="K103" s="300"/>
      <c r="L103" s="307" t="e">
        <f>J103/K103</f>
        <v>#DIV/0!</v>
      </c>
    </row>
    <row r="104" spans="2:12" s="301" customFormat="1" ht="15">
      <c r="B104" s="302">
        <v>19</v>
      </c>
      <c r="C104" s="302">
        <v>3</v>
      </c>
      <c r="D104" s="302">
        <v>2023</v>
      </c>
      <c r="E104" s="302" t="s">
        <v>725</v>
      </c>
      <c r="F104" s="302">
        <v>4</v>
      </c>
      <c r="G104" s="303" t="s">
        <v>442</v>
      </c>
      <c r="H104" s="303"/>
      <c r="I104" s="303"/>
      <c r="J104" s="300"/>
      <c r="K104" s="300"/>
      <c r="L104" s="307" t="e">
        <f>J104/K104</f>
        <v>#DIV/0!</v>
      </c>
    </row>
    <row r="105" spans="2:12" s="301" customFormat="1" ht="15">
      <c r="B105" s="211"/>
      <c r="C105" s="304"/>
      <c r="D105" s="304"/>
      <c r="E105" s="212"/>
      <c r="F105" s="211"/>
      <c r="G105" s="303"/>
      <c r="H105" s="303"/>
      <c r="I105" s="303"/>
      <c r="J105" s="305">
        <f>SUM(J102:J104)</f>
        <v>992</v>
      </c>
      <c r="K105" s="305">
        <f>SUM(K102:K104)</f>
        <v>7</v>
      </c>
      <c r="L105" s="306">
        <f>J105/K105</f>
        <v>141.71428571428572</v>
      </c>
    </row>
    <row r="106" spans="2:12" s="301" customFormat="1" ht="15">
      <c r="B106" s="211"/>
      <c r="C106" s="304"/>
      <c r="D106" s="304"/>
      <c r="E106" s="212"/>
      <c r="F106" s="211"/>
      <c r="G106" s="303"/>
      <c r="H106" s="303"/>
      <c r="I106" s="303"/>
      <c r="J106" s="300"/>
      <c r="K106" s="300"/>
      <c r="L106" s="307"/>
    </row>
    <row r="107" spans="2:12" s="301" customFormat="1" ht="15">
      <c r="B107" s="299">
        <v>12</v>
      </c>
      <c r="C107" s="299">
        <v>11</v>
      </c>
      <c r="D107" s="299">
        <v>2023</v>
      </c>
      <c r="E107" s="299" t="s">
        <v>725</v>
      </c>
      <c r="F107" s="299">
        <v>4</v>
      </c>
      <c r="G107" s="296" t="s">
        <v>303</v>
      </c>
      <c r="H107" s="296" t="s">
        <v>397</v>
      </c>
      <c r="I107" s="296"/>
      <c r="J107" s="1"/>
      <c r="K107" s="1"/>
      <c r="L107" s="1"/>
    </row>
    <row r="108" spans="2:12" s="301" customFormat="1" ht="15">
      <c r="B108" s="182">
        <v>28</v>
      </c>
      <c r="C108" s="182">
        <v>1</v>
      </c>
      <c r="D108" s="182">
        <v>2024</v>
      </c>
      <c r="E108" s="299" t="s">
        <v>718</v>
      </c>
      <c r="F108" s="299">
        <v>4</v>
      </c>
      <c r="G108" s="296" t="s">
        <v>380</v>
      </c>
      <c r="H108" s="303"/>
      <c r="I108" s="303"/>
      <c r="J108" s="300">
        <v>966</v>
      </c>
      <c r="K108" s="300">
        <v>6</v>
      </c>
      <c r="L108" s="307">
        <f>J108/K108</f>
        <v>161</v>
      </c>
    </row>
    <row r="109" spans="2:12" s="301" customFormat="1" ht="15">
      <c r="B109" s="211"/>
      <c r="C109" s="304"/>
      <c r="D109" s="304"/>
      <c r="E109" s="212"/>
      <c r="F109" s="211"/>
      <c r="G109" s="303"/>
      <c r="H109" s="303"/>
      <c r="I109" s="303"/>
      <c r="J109" s="300"/>
      <c r="K109" s="300"/>
      <c r="L109" s="307"/>
    </row>
    <row r="110" spans="2:14" s="301" customFormat="1" ht="15">
      <c r="B110" s="302"/>
      <c r="C110" s="302"/>
      <c r="D110" s="302"/>
      <c r="E110" s="302"/>
      <c r="F110" s="302"/>
      <c r="G110" s="303"/>
      <c r="H110" s="303"/>
      <c r="I110" s="303"/>
      <c r="J110" s="305">
        <f>SUM(J107:J109)</f>
        <v>966</v>
      </c>
      <c r="K110" s="305">
        <f>SUM(K107:K109)</f>
        <v>6</v>
      </c>
      <c r="L110" s="306">
        <f>J110/K110</f>
        <v>161</v>
      </c>
      <c r="N110" s="301" t="s">
        <v>162</v>
      </c>
    </row>
    <row r="111" spans="2:12" s="301" customFormat="1" ht="15">
      <c r="B111" s="211"/>
      <c r="C111" s="304"/>
      <c r="D111" s="304"/>
      <c r="E111" s="212"/>
      <c r="F111" s="211"/>
      <c r="H111" s="294" t="s">
        <v>713</v>
      </c>
      <c r="I111" s="302"/>
      <c r="J111" s="311">
        <f>J80+J85+J90+J95+J100+J105+J110</f>
        <v>7906</v>
      </c>
      <c r="K111" s="311">
        <f>K80+K85+K90+K95+K100+K105+K110</f>
        <v>56</v>
      </c>
      <c r="L111" s="313">
        <f>J111/K111</f>
        <v>141.17857142857142</v>
      </c>
    </row>
    <row r="112" spans="2:12" s="301" customFormat="1" ht="15">
      <c r="B112" s="302"/>
      <c r="C112" s="302"/>
      <c r="D112" s="302"/>
      <c r="E112" s="302"/>
      <c r="F112" s="302"/>
      <c r="G112" s="303"/>
      <c r="J112" s="321"/>
      <c r="K112" s="321"/>
      <c r="L112" s="322"/>
    </row>
    <row r="113" spans="2:12" s="301" customFormat="1" ht="15">
      <c r="B113" s="211"/>
      <c r="C113" s="304"/>
      <c r="D113" s="304"/>
      <c r="E113" s="212"/>
      <c r="F113" s="211"/>
      <c r="J113" s="321"/>
      <c r="K113" s="321"/>
      <c r="L113" s="322"/>
    </row>
    <row r="114" spans="2:12" s="301" customFormat="1" ht="15">
      <c r="B114" s="211"/>
      <c r="C114" s="304"/>
      <c r="D114" s="304"/>
      <c r="E114" s="212"/>
      <c r="F114" s="211"/>
      <c r="J114" s="321"/>
      <c r="K114" s="321"/>
      <c r="L114" s="322"/>
    </row>
    <row r="115" spans="8:12" s="301" customFormat="1" ht="15">
      <c r="H115" s="294" t="s">
        <v>719</v>
      </c>
      <c r="I115" s="302"/>
      <c r="J115" s="323">
        <f>J39+J73+J111</f>
        <v>35739</v>
      </c>
      <c r="K115" s="324">
        <f>K39+K73+K111</f>
        <v>216</v>
      </c>
      <c r="L115" s="325">
        <f>J115/K115</f>
        <v>165.45833333333334</v>
      </c>
    </row>
    <row r="116" s="301" customFormat="1" ht="15"/>
  </sheetData>
  <sheetProtection selectLockedCells="1" selectUnlockedCells="1"/>
  <mergeCells count="3">
    <mergeCell ref="G8:H8"/>
    <mergeCell ref="G41:H41"/>
    <mergeCell ref="G75:H75"/>
  </mergeCells>
  <conditionalFormatting sqref="H74:I74 H76:I76 L74:L76">
    <cfRule type="cellIs" priority="1" dxfId="1" operator="greaterThan" stopIfTrue="1">
      <formula>190</formula>
    </cfRule>
  </conditionalFormatting>
  <conditionalFormatting sqref="R44:R54">
    <cfRule type="cellIs" priority="2" dxfId="1" operator="greaterThan" stopIfTrue="1">
      <formula>190</formula>
    </cfRule>
  </conditionalFormatting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33"/>
  <sheetViews>
    <sheetView workbookViewId="0" topLeftCell="A1">
      <selection activeCell="B2" sqref="B2"/>
    </sheetView>
  </sheetViews>
  <sheetFormatPr defaultColWidth="9.875" defaultRowHeight="14.25"/>
  <cols>
    <col min="1" max="16384" width="9.875" style="281" customWidth="1"/>
  </cols>
  <sheetData>
    <row r="1" spans="1:33" ht="15">
      <c r="A1" s="326">
        <v>1</v>
      </c>
      <c r="B1" s="327">
        <v>2</v>
      </c>
      <c r="C1" s="326">
        <v>3</v>
      </c>
      <c r="D1" s="327">
        <v>4</v>
      </c>
      <c r="E1" s="326">
        <v>5</v>
      </c>
      <c r="F1" s="327">
        <v>6</v>
      </c>
      <c r="G1" s="326">
        <v>7</v>
      </c>
      <c r="H1" s="327">
        <v>8</v>
      </c>
      <c r="I1" s="326">
        <v>9</v>
      </c>
      <c r="J1" s="327">
        <v>10</v>
      </c>
      <c r="K1" s="326">
        <v>11</v>
      </c>
      <c r="L1" s="327">
        <v>12</v>
      </c>
      <c r="M1" s="326">
        <v>13</v>
      </c>
      <c r="N1" s="327">
        <v>14</v>
      </c>
      <c r="O1" s="326">
        <v>15</v>
      </c>
      <c r="P1" s="327">
        <v>16</v>
      </c>
      <c r="Q1" s="326">
        <v>17</v>
      </c>
      <c r="R1" s="327">
        <v>18</v>
      </c>
      <c r="S1" s="326">
        <v>19</v>
      </c>
      <c r="T1" s="327">
        <v>20</v>
      </c>
      <c r="U1" s="326">
        <v>21</v>
      </c>
      <c r="V1" s="327">
        <v>22</v>
      </c>
      <c r="W1" s="326">
        <v>23</v>
      </c>
      <c r="X1" s="327">
        <v>24</v>
      </c>
      <c r="Y1" s="326">
        <v>25</v>
      </c>
      <c r="Z1" s="327">
        <v>26</v>
      </c>
      <c r="AA1" s="326">
        <v>27</v>
      </c>
      <c r="AB1" s="327">
        <v>28</v>
      </c>
      <c r="AC1" s="326">
        <v>29</v>
      </c>
      <c r="AD1" s="327">
        <v>30</v>
      </c>
      <c r="AE1" s="326">
        <v>31</v>
      </c>
      <c r="AF1" s="327">
        <v>32</v>
      </c>
      <c r="AG1" s="326">
        <v>33</v>
      </c>
    </row>
    <row r="2" spans="1:25" ht="15">
      <c r="A2" s="326"/>
      <c r="B2" s="327" t="s">
        <v>726</v>
      </c>
      <c r="C2" s="327" t="s">
        <v>727</v>
      </c>
      <c r="D2" s="327" t="s">
        <v>728</v>
      </c>
      <c r="E2" s="345" t="s">
        <v>729</v>
      </c>
      <c r="F2" s="345"/>
      <c r="G2" s="327" t="s">
        <v>730</v>
      </c>
      <c r="H2" s="327" t="s">
        <v>731</v>
      </c>
      <c r="I2" s="327" t="s">
        <v>732</v>
      </c>
      <c r="J2" s="327" t="s">
        <v>149</v>
      </c>
      <c r="K2" s="327" t="s">
        <v>733</v>
      </c>
      <c r="L2" s="327" t="s">
        <v>734</v>
      </c>
      <c r="M2" s="327" t="s">
        <v>735</v>
      </c>
      <c r="N2" s="328" t="s">
        <v>736</v>
      </c>
      <c r="O2" s="328" t="s">
        <v>737</v>
      </c>
      <c r="P2" s="327" t="s">
        <v>738</v>
      </c>
      <c r="Q2" s="345" t="s">
        <v>739</v>
      </c>
      <c r="R2" s="345"/>
      <c r="S2" s="345"/>
      <c r="T2" s="345" t="s">
        <v>740</v>
      </c>
      <c r="U2" s="345"/>
      <c r="V2" s="345"/>
      <c r="W2" s="345" t="s">
        <v>741</v>
      </c>
      <c r="X2" s="345"/>
      <c r="Y2" s="345"/>
    </row>
    <row r="3" spans="1:25" ht="15">
      <c r="A3" s="326" t="str">
        <f aca="true" t="shared" si="0" ref="A3:A66">CONCATENATE(E3,",",F3)</f>
        <v>12,0104179</v>
      </c>
      <c r="B3" s="329" t="s">
        <v>742</v>
      </c>
      <c r="C3" s="329" t="s">
        <v>743</v>
      </c>
      <c r="D3" s="329">
        <v>4</v>
      </c>
      <c r="E3" s="329" t="s">
        <v>744</v>
      </c>
      <c r="F3" s="329" t="s">
        <v>745</v>
      </c>
      <c r="G3" s="329" t="s">
        <v>347</v>
      </c>
      <c r="H3" s="329" t="s">
        <v>746</v>
      </c>
      <c r="I3" s="329"/>
      <c r="J3" s="329"/>
      <c r="K3" s="329"/>
      <c r="L3" s="329" t="s">
        <v>343</v>
      </c>
      <c r="M3" s="329" t="s">
        <v>747</v>
      </c>
      <c r="N3" s="330">
        <v>155</v>
      </c>
      <c r="O3" s="330">
        <v>45</v>
      </c>
      <c r="P3" s="329" t="s">
        <v>748</v>
      </c>
      <c r="Q3" s="329">
        <v>20540</v>
      </c>
      <c r="R3" s="329">
        <v>132</v>
      </c>
      <c r="S3" s="331">
        <v>155.6</v>
      </c>
      <c r="T3" s="329"/>
      <c r="U3" s="329"/>
      <c r="V3" s="331"/>
      <c r="W3" s="331">
        <v>20540</v>
      </c>
      <c r="X3" s="331">
        <v>132</v>
      </c>
      <c r="Y3" s="331">
        <v>155.6</v>
      </c>
    </row>
    <row r="4" spans="1:25" ht="15">
      <c r="A4" s="326" t="str">
        <f t="shared" si="0"/>
        <v>12,0104180</v>
      </c>
      <c r="B4" s="329" t="s">
        <v>742</v>
      </c>
      <c r="C4" s="329" t="s">
        <v>743</v>
      </c>
      <c r="D4" s="329">
        <v>4</v>
      </c>
      <c r="E4" s="329" t="s">
        <v>744</v>
      </c>
      <c r="F4" s="329" t="s">
        <v>749</v>
      </c>
      <c r="G4" s="329" t="s">
        <v>347</v>
      </c>
      <c r="H4" s="329" t="s">
        <v>750</v>
      </c>
      <c r="I4" s="329"/>
      <c r="J4" s="329"/>
      <c r="K4" s="329"/>
      <c r="L4" s="329" t="s">
        <v>343</v>
      </c>
      <c r="M4" s="329" t="s">
        <v>751</v>
      </c>
      <c r="N4" s="330">
        <v>176</v>
      </c>
      <c r="O4" s="330">
        <v>30</v>
      </c>
      <c r="P4" s="329" t="s">
        <v>748</v>
      </c>
      <c r="Q4" s="329">
        <v>549</v>
      </c>
      <c r="R4" s="329">
        <v>5</v>
      </c>
      <c r="S4" s="331">
        <v>109.8</v>
      </c>
      <c r="T4" s="329"/>
      <c r="U4" s="329"/>
      <c r="V4" s="331"/>
      <c r="W4" s="331">
        <v>549</v>
      </c>
      <c r="X4" s="331">
        <v>5</v>
      </c>
      <c r="Y4" s="331">
        <v>109.8</v>
      </c>
    </row>
    <row r="5" spans="1:25" ht="15">
      <c r="A5" s="326" t="str">
        <f t="shared" si="0"/>
        <v>08,0095556</v>
      </c>
      <c r="B5" s="329" t="s">
        <v>742</v>
      </c>
      <c r="C5" s="329" t="s">
        <v>752</v>
      </c>
      <c r="D5" s="329">
        <v>235</v>
      </c>
      <c r="E5" s="329" t="s">
        <v>753</v>
      </c>
      <c r="F5" s="329" t="s">
        <v>754</v>
      </c>
      <c r="G5" s="329" t="s">
        <v>347</v>
      </c>
      <c r="H5" s="329" t="s">
        <v>750</v>
      </c>
      <c r="I5" s="329"/>
      <c r="J5" s="329"/>
      <c r="K5" s="329"/>
      <c r="L5" s="329" t="s">
        <v>149</v>
      </c>
      <c r="M5" s="329" t="s">
        <v>755</v>
      </c>
      <c r="N5" s="330">
        <v>151</v>
      </c>
      <c r="O5" s="330">
        <v>48</v>
      </c>
      <c r="P5" s="329" t="s">
        <v>756</v>
      </c>
      <c r="Q5" s="329">
        <v>1397</v>
      </c>
      <c r="R5" s="329">
        <v>10</v>
      </c>
      <c r="S5" s="331">
        <v>139.7</v>
      </c>
      <c r="T5" s="329">
        <v>8886</v>
      </c>
      <c r="U5" s="329">
        <v>58</v>
      </c>
      <c r="V5" s="331">
        <v>153.2</v>
      </c>
      <c r="W5" s="331">
        <v>10283</v>
      </c>
      <c r="X5" s="331">
        <v>68</v>
      </c>
      <c r="Y5" s="331">
        <v>151.2</v>
      </c>
    </row>
    <row r="6" spans="1:25" ht="15">
      <c r="A6" s="326" t="str">
        <f t="shared" si="0"/>
        <v>23,0122097</v>
      </c>
      <c r="B6" s="329" t="s">
        <v>742</v>
      </c>
      <c r="C6" s="329" t="s">
        <v>743</v>
      </c>
      <c r="D6" s="329">
        <v>4</v>
      </c>
      <c r="E6" s="329" t="s">
        <v>757</v>
      </c>
      <c r="F6" s="329" t="s">
        <v>758</v>
      </c>
      <c r="G6" s="329" t="s">
        <v>343</v>
      </c>
      <c r="H6" s="329" t="s">
        <v>759</v>
      </c>
      <c r="I6" s="329"/>
      <c r="J6" s="329"/>
      <c r="K6" s="329"/>
      <c r="L6" s="329" t="s">
        <v>343</v>
      </c>
      <c r="M6" s="329" t="s">
        <v>760</v>
      </c>
      <c r="N6" s="330">
        <v>179</v>
      </c>
      <c r="O6" s="330">
        <v>28</v>
      </c>
      <c r="P6" s="329" t="s">
        <v>748</v>
      </c>
      <c r="Q6" s="329"/>
      <c r="R6" s="329"/>
      <c r="S6" s="331"/>
      <c r="T6" s="329"/>
      <c r="U6" s="329"/>
      <c r="V6" s="331"/>
      <c r="W6" s="331"/>
      <c r="X6" s="331"/>
      <c r="Y6" s="331"/>
    </row>
    <row r="7" spans="1:25" ht="15">
      <c r="A7" s="326" t="str">
        <f t="shared" si="0"/>
        <v>22,0119295</v>
      </c>
      <c r="B7" s="329" t="s">
        <v>742</v>
      </c>
      <c r="C7" s="329" t="s">
        <v>743</v>
      </c>
      <c r="D7" s="329">
        <v>4</v>
      </c>
      <c r="E7" s="329" t="s">
        <v>761</v>
      </c>
      <c r="F7" s="329" t="s">
        <v>762</v>
      </c>
      <c r="G7" s="329" t="s">
        <v>347</v>
      </c>
      <c r="H7" s="329" t="s">
        <v>763</v>
      </c>
      <c r="I7" s="329"/>
      <c r="J7" s="329"/>
      <c r="K7" s="329"/>
      <c r="L7" s="329" t="s">
        <v>343</v>
      </c>
      <c r="M7" s="329" t="s">
        <v>764</v>
      </c>
      <c r="N7" s="330">
        <v>180</v>
      </c>
      <c r="O7" s="330">
        <v>28</v>
      </c>
      <c r="P7" s="329" t="s">
        <v>748</v>
      </c>
      <c r="Q7" s="329"/>
      <c r="R7" s="329"/>
      <c r="S7" s="331"/>
      <c r="T7" s="329"/>
      <c r="U7" s="329"/>
      <c r="V7" s="331"/>
      <c r="W7" s="331"/>
      <c r="X7" s="331"/>
      <c r="Y7" s="331"/>
    </row>
    <row r="8" spans="1:25" ht="15">
      <c r="A8" s="326" t="str">
        <f t="shared" si="0"/>
        <v>20,0118018</v>
      </c>
      <c r="B8" s="329" t="s">
        <v>742</v>
      </c>
      <c r="C8" s="329" t="s">
        <v>743</v>
      </c>
      <c r="D8" s="329">
        <v>4</v>
      </c>
      <c r="E8" s="329" t="s">
        <v>765</v>
      </c>
      <c r="F8" s="329" t="s">
        <v>766</v>
      </c>
      <c r="G8" s="329" t="s">
        <v>343</v>
      </c>
      <c r="H8" s="329" t="s">
        <v>759</v>
      </c>
      <c r="I8" s="329"/>
      <c r="J8" s="329"/>
      <c r="K8" s="329"/>
      <c r="L8" s="329" t="s">
        <v>343</v>
      </c>
      <c r="M8" s="329" t="s">
        <v>767</v>
      </c>
      <c r="N8" s="330">
        <v>135</v>
      </c>
      <c r="O8" s="330">
        <v>59</v>
      </c>
      <c r="P8" s="329" t="s">
        <v>748</v>
      </c>
      <c r="Q8" s="329">
        <v>13852</v>
      </c>
      <c r="R8" s="329">
        <v>102</v>
      </c>
      <c r="S8" s="331">
        <v>135.8</v>
      </c>
      <c r="T8" s="329"/>
      <c r="U8" s="329"/>
      <c r="V8" s="331"/>
      <c r="W8" s="331">
        <v>13852</v>
      </c>
      <c r="X8" s="331">
        <v>102</v>
      </c>
      <c r="Y8" s="331">
        <v>135.8</v>
      </c>
    </row>
    <row r="9" spans="1:25" ht="15">
      <c r="A9" s="326" t="str">
        <f t="shared" si="0"/>
        <v>17,0111928</v>
      </c>
      <c r="B9" s="329" t="s">
        <v>742</v>
      </c>
      <c r="C9" s="329" t="s">
        <v>743</v>
      </c>
      <c r="D9" s="329">
        <v>621</v>
      </c>
      <c r="E9" s="329" t="s">
        <v>768</v>
      </c>
      <c r="F9" s="329" t="s">
        <v>769</v>
      </c>
      <c r="G9" s="329" t="s">
        <v>347</v>
      </c>
      <c r="H9" s="329" t="s">
        <v>746</v>
      </c>
      <c r="I9" s="329"/>
      <c r="J9" s="329"/>
      <c r="K9" s="329"/>
      <c r="L9" s="329" t="s">
        <v>343</v>
      </c>
      <c r="M9" s="329" t="s">
        <v>770</v>
      </c>
      <c r="N9" s="330">
        <v>147</v>
      </c>
      <c r="O9" s="330">
        <v>51</v>
      </c>
      <c r="P9" s="329" t="s">
        <v>771</v>
      </c>
      <c r="Q9" s="329">
        <v>7985</v>
      </c>
      <c r="R9" s="329">
        <v>54</v>
      </c>
      <c r="S9" s="331">
        <v>147.8</v>
      </c>
      <c r="T9" s="329"/>
      <c r="U9" s="329"/>
      <c r="V9" s="331"/>
      <c r="W9" s="331">
        <v>7985</v>
      </c>
      <c r="X9" s="331">
        <v>54</v>
      </c>
      <c r="Y9" s="331">
        <v>147.8</v>
      </c>
    </row>
    <row r="10" spans="1:25" ht="15">
      <c r="A10" s="326" t="str">
        <f t="shared" si="0"/>
        <v>20,0116746</v>
      </c>
      <c r="B10" s="329" t="s">
        <v>742</v>
      </c>
      <c r="C10" s="329" t="s">
        <v>743</v>
      </c>
      <c r="D10" s="329">
        <v>621</v>
      </c>
      <c r="E10" s="329" t="s">
        <v>765</v>
      </c>
      <c r="F10" s="329" t="s">
        <v>772</v>
      </c>
      <c r="G10" s="329" t="s">
        <v>343</v>
      </c>
      <c r="H10" s="329" t="s">
        <v>746</v>
      </c>
      <c r="I10" s="329"/>
      <c r="J10" s="329"/>
      <c r="K10" s="329"/>
      <c r="L10" s="329" t="s">
        <v>343</v>
      </c>
      <c r="M10" s="329" t="s">
        <v>773</v>
      </c>
      <c r="N10" s="330">
        <v>146</v>
      </c>
      <c r="O10" s="330">
        <v>51</v>
      </c>
      <c r="P10" s="329" t="s">
        <v>771</v>
      </c>
      <c r="Q10" s="329">
        <v>1554</v>
      </c>
      <c r="R10" s="329">
        <v>13</v>
      </c>
      <c r="S10" s="331">
        <v>119.5</v>
      </c>
      <c r="T10" s="329"/>
      <c r="U10" s="329"/>
      <c r="V10" s="331"/>
      <c r="W10" s="331">
        <v>1554</v>
      </c>
      <c r="X10" s="331">
        <v>13</v>
      </c>
      <c r="Y10" s="331">
        <v>119.5</v>
      </c>
    </row>
    <row r="11" spans="1:25" ht="13.5" customHeight="1">
      <c r="A11" s="326" t="str">
        <f t="shared" si="0"/>
        <v>15,0108166</v>
      </c>
      <c r="B11" s="329" t="s">
        <v>742</v>
      </c>
      <c r="C11" s="329" t="s">
        <v>752</v>
      </c>
      <c r="D11" s="329">
        <v>476</v>
      </c>
      <c r="E11" s="329" t="s">
        <v>774</v>
      </c>
      <c r="F11" s="329" t="s">
        <v>775</v>
      </c>
      <c r="G11" s="329" t="s">
        <v>343</v>
      </c>
      <c r="H11" s="329" t="s">
        <v>776</v>
      </c>
      <c r="I11" s="329"/>
      <c r="J11" s="329"/>
      <c r="K11" s="329"/>
      <c r="L11" s="329" t="s">
        <v>343</v>
      </c>
      <c r="M11" s="329" t="s">
        <v>684</v>
      </c>
      <c r="N11" s="330">
        <v>136</v>
      </c>
      <c r="O11" s="330">
        <v>58</v>
      </c>
      <c r="P11" s="329" t="s">
        <v>777</v>
      </c>
      <c r="Q11" s="329">
        <v>6544</v>
      </c>
      <c r="R11" s="329">
        <v>48</v>
      </c>
      <c r="S11" s="331">
        <v>136.3</v>
      </c>
      <c r="T11" s="329"/>
      <c r="U11" s="329"/>
      <c r="V11" s="331"/>
      <c r="W11" s="331">
        <v>6544</v>
      </c>
      <c r="X11" s="331">
        <v>48</v>
      </c>
      <c r="Y11" s="331">
        <v>136.3</v>
      </c>
    </row>
    <row r="12" spans="1:25" ht="15">
      <c r="A12" s="326" t="str">
        <f t="shared" si="0"/>
        <v>13,0105716</v>
      </c>
      <c r="B12" s="332" t="s">
        <v>742</v>
      </c>
      <c r="C12" s="329" t="s">
        <v>778</v>
      </c>
      <c r="D12" s="329">
        <v>3</v>
      </c>
      <c r="E12" s="332" t="s">
        <v>779</v>
      </c>
      <c r="F12" s="332" t="s">
        <v>780</v>
      </c>
      <c r="G12" s="329" t="s">
        <v>343</v>
      </c>
      <c r="H12" s="329" t="s">
        <v>759</v>
      </c>
      <c r="I12" s="329"/>
      <c r="J12" s="329"/>
      <c r="K12" s="329"/>
      <c r="L12" s="329" t="s">
        <v>343</v>
      </c>
      <c r="M12" s="329" t="s">
        <v>781</v>
      </c>
      <c r="N12" s="330">
        <v>137</v>
      </c>
      <c r="O12" s="330">
        <v>58</v>
      </c>
      <c r="P12" s="329" t="s">
        <v>782</v>
      </c>
      <c r="Q12" s="329">
        <v>10691</v>
      </c>
      <c r="R12" s="329">
        <v>78</v>
      </c>
      <c r="S12" s="331">
        <v>137</v>
      </c>
      <c r="T12" s="329">
        <v>12812</v>
      </c>
      <c r="U12" s="329">
        <v>95</v>
      </c>
      <c r="V12" s="331">
        <v>134.8</v>
      </c>
      <c r="W12" s="331">
        <v>23503</v>
      </c>
      <c r="X12" s="331">
        <v>173</v>
      </c>
      <c r="Y12" s="331">
        <v>135.8</v>
      </c>
    </row>
    <row r="13" spans="1:25" ht="15">
      <c r="A13" s="326" t="str">
        <f t="shared" si="0"/>
        <v>24,0123163</v>
      </c>
      <c r="B13" s="329" t="s">
        <v>742</v>
      </c>
      <c r="C13" s="329" t="s">
        <v>752</v>
      </c>
      <c r="D13" s="329">
        <v>477</v>
      </c>
      <c r="E13" s="329" t="s">
        <v>783</v>
      </c>
      <c r="F13" s="329" t="s">
        <v>784</v>
      </c>
      <c r="G13" s="329" t="s">
        <v>343</v>
      </c>
      <c r="H13" s="329" t="s">
        <v>750</v>
      </c>
      <c r="I13" s="329" t="s">
        <v>732</v>
      </c>
      <c r="J13" s="329"/>
      <c r="K13" s="329"/>
      <c r="L13" s="329" t="s">
        <v>343</v>
      </c>
      <c r="M13" s="329" t="s">
        <v>785</v>
      </c>
      <c r="N13" s="330">
        <v>122</v>
      </c>
      <c r="O13" s="330">
        <v>68</v>
      </c>
      <c r="P13" s="329" t="s">
        <v>786</v>
      </c>
      <c r="Q13" s="329">
        <v>1985</v>
      </c>
      <c r="R13" s="329">
        <v>17</v>
      </c>
      <c r="S13" s="331">
        <v>116.7</v>
      </c>
      <c r="T13" s="329"/>
      <c r="U13" s="329"/>
      <c r="V13" s="331"/>
      <c r="W13" s="331">
        <v>1985</v>
      </c>
      <c r="X13" s="331">
        <v>17</v>
      </c>
      <c r="Y13" s="331">
        <v>116.7</v>
      </c>
    </row>
    <row r="14" spans="1:25" ht="15">
      <c r="A14" s="326" t="str">
        <f t="shared" si="0"/>
        <v>79,0002220</v>
      </c>
      <c r="B14" s="329" t="s">
        <v>742</v>
      </c>
      <c r="C14" s="329" t="s">
        <v>778</v>
      </c>
      <c r="D14" s="329">
        <v>3</v>
      </c>
      <c r="E14" s="329" t="s">
        <v>787</v>
      </c>
      <c r="F14" s="329" t="s">
        <v>788</v>
      </c>
      <c r="G14" s="329" t="s">
        <v>343</v>
      </c>
      <c r="H14" s="329" t="s">
        <v>776</v>
      </c>
      <c r="I14" s="329"/>
      <c r="J14" s="329"/>
      <c r="K14" s="329"/>
      <c r="L14" s="329" t="s">
        <v>149</v>
      </c>
      <c r="M14" s="329" t="s">
        <v>789</v>
      </c>
      <c r="N14" s="330">
        <v>136</v>
      </c>
      <c r="O14" s="330">
        <v>58</v>
      </c>
      <c r="P14" s="329" t="s">
        <v>782</v>
      </c>
      <c r="Q14" s="329">
        <v>2548</v>
      </c>
      <c r="R14" s="329">
        <v>20</v>
      </c>
      <c r="S14" s="331">
        <v>127.4</v>
      </c>
      <c r="T14" s="329"/>
      <c r="U14" s="329"/>
      <c r="V14" s="331"/>
      <c r="W14" s="331">
        <v>2548</v>
      </c>
      <c r="X14" s="331">
        <v>20</v>
      </c>
      <c r="Y14" s="331">
        <v>127.4</v>
      </c>
    </row>
    <row r="15" spans="1:25" ht="15">
      <c r="A15" s="326" t="str">
        <f t="shared" si="0"/>
        <v>19,0115626</v>
      </c>
      <c r="B15" s="329" t="s">
        <v>742</v>
      </c>
      <c r="C15" s="329" t="s">
        <v>752</v>
      </c>
      <c r="D15" s="329">
        <v>477</v>
      </c>
      <c r="E15" s="329" t="s">
        <v>790</v>
      </c>
      <c r="F15" s="329" t="s">
        <v>791</v>
      </c>
      <c r="G15" s="329" t="s">
        <v>347</v>
      </c>
      <c r="H15" s="329" t="s">
        <v>763</v>
      </c>
      <c r="I15" s="329"/>
      <c r="J15" s="329"/>
      <c r="K15" s="329"/>
      <c r="L15" s="329" t="s">
        <v>343</v>
      </c>
      <c r="M15" s="329" t="s">
        <v>792</v>
      </c>
      <c r="N15" s="330">
        <v>186</v>
      </c>
      <c r="O15" s="330">
        <v>23</v>
      </c>
      <c r="P15" s="329" t="s">
        <v>786</v>
      </c>
      <c r="Q15" s="329">
        <v>15284</v>
      </c>
      <c r="R15" s="329">
        <v>82</v>
      </c>
      <c r="S15" s="331">
        <v>186.3</v>
      </c>
      <c r="T15" s="329"/>
      <c r="U15" s="329"/>
      <c r="V15" s="331"/>
      <c r="W15" s="331">
        <v>15284</v>
      </c>
      <c r="X15" s="331">
        <v>82</v>
      </c>
      <c r="Y15" s="331">
        <v>186.3</v>
      </c>
    </row>
    <row r="16" spans="1:25" ht="15">
      <c r="A16" s="326" t="str">
        <f t="shared" si="0"/>
        <v>98,0061458</v>
      </c>
      <c r="B16" s="329" t="s">
        <v>742</v>
      </c>
      <c r="C16" s="329" t="s">
        <v>752</v>
      </c>
      <c r="D16" s="329">
        <v>235</v>
      </c>
      <c r="E16" s="329" t="s">
        <v>793</v>
      </c>
      <c r="F16" s="329" t="s">
        <v>794</v>
      </c>
      <c r="G16" s="329" t="s">
        <v>347</v>
      </c>
      <c r="H16" s="329" t="s">
        <v>759</v>
      </c>
      <c r="I16" s="329"/>
      <c r="J16" s="329"/>
      <c r="K16" s="329"/>
      <c r="L16" s="329" t="s">
        <v>149</v>
      </c>
      <c r="M16" s="329" t="s">
        <v>795</v>
      </c>
      <c r="N16" s="330">
        <v>171</v>
      </c>
      <c r="O16" s="330">
        <v>34</v>
      </c>
      <c r="P16" s="329" t="s">
        <v>756</v>
      </c>
      <c r="Q16" s="329">
        <v>24293</v>
      </c>
      <c r="R16" s="329">
        <v>142</v>
      </c>
      <c r="S16" s="331">
        <v>171</v>
      </c>
      <c r="T16" s="329">
        <v>5222</v>
      </c>
      <c r="U16" s="329">
        <v>30</v>
      </c>
      <c r="V16" s="331">
        <v>174</v>
      </c>
      <c r="W16" s="331">
        <v>29515</v>
      </c>
      <c r="X16" s="331">
        <v>172</v>
      </c>
      <c r="Y16" s="331">
        <v>171.5</v>
      </c>
    </row>
    <row r="17" spans="1:25" ht="15">
      <c r="A17" s="326" t="str">
        <f t="shared" si="0"/>
        <v>23,0122825</v>
      </c>
      <c r="B17" s="329" t="s">
        <v>742</v>
      </c>
      <c r="C17" s="329" t="s">
        <v>743</v>
      </c>
      <c r="D17" s="329">
        <v>5</v>
      </c>
      <c r="E17" s="329" t="s">
        <v>757</v>
      </c>
      <c r="F17" s="329" t="s">
        <v>796</v>
      </c>
      <c r="G17" s="329" t="s">
        <v>347</v>
      </c>
      <c r="H17" s="329" t="s">
        <v>746</v>
      </c>
      <c r="I17" s="329"/>
      <c r="J17" s="329"/>
      <c r="K17" s="329"/>
      <c r="L17" s="329" t="s">
        <v>343</v>
      </c>
      <c r="M17" s="329" t="s">
        <v>797</v>
      </c>
      <c r="N17" s="330">
        <v>183</v>
      </c>
      <c r="O17" s="330">
        <v>25</v>
      </c>
      <c r="P17" s="329" t="s">
        <v>798</v>
      </c>
      <c r="Q17" s="329">
        <v>8604</v>
      </c>
      <c r="R17" s="329">
        <v>47</v>
      </c>
      <c r="S17" s="331">
        <v>183</v>
      </c>
      <c r="T17" s="329"/>
      <c r="U17" s="329"/>
      <c r="V17" s="331"/>
      <c r="W17" s="331">
        <v>8604</v>
      </c>
      <c r="X17" s="331">
        <v>47</v>
      </c>
      <c r="Y17" s="331">
        <v>183</v>
      </c>
    </row>
    <row r="18" spans="1:25" ht="15">
      <c r="A18" s="326" t="str">
        <f t="shared" si="0"/>
        <v>12,0103179</v>
      </c>
      <c r="B18" s="329" t="s">
        <v>742</v>
      </c>
      <c r="C18" s="329" t="s">
        <v>752</v>
      </c>
      <c r="D18" s="329">
        <v>235</v>
      </c>
      <c r="E18" s="329" t="s">
        <v>744</v>
      </c>
      <c r="F18" s="329" t="s">
        <v>799</v>
      </c>
      <c r="G18" s="329" t="s">
        <v>347</v>
      </c>
      <c r="H18" s="329" t="s">
        <v>750</v>
      </c>
      <c r="I18" s="329"/>
      <c r="J18" s="329"/>
      <c r="K18" s="329"/>
      <c r="L18" s="329" t="s">
        <v>343</v>
      </c>
      <c r="M18" s="329" t="s">
        <v>800</v>
      </c>
      <c r="N18" s="330">
        <v>162</v>
      </c>
      <c r="O18" s="330">
        <v>40</v>
      </c>
      <c r="P18" s="329" t="s">
        <v>756</v>
      </c>
      <c r="Q18" s="329">
        <v>1852</v>
      </c>
      <c r="R18" s="329">
        <v>12</v>
      </c>
      <c r="S18" s="331">
        <v>154.3</v>
      </c>
      <c r="T18" s="329">
        <v>4963</v>
      </c>
      <c r="U18" s="329">
        <v>30</v>
      </c>
      <c r="V18" s="331">
        <v>165.4</v>
      </c>
      <c r="W18" s="331">
        <v>6815</v>
      </c>
      <c r="X18" s="331">
        <v>42</v>
      </c>
      <c r="Y18" s="331">
        <v>162.2</v>
      </c>
    </row>
    <row r="19" spans="1:25" ht="15">
      <c r="A19" s="326" t="str">
        <f t="shared" si="0"/>
        <v>22,0119512</v>
      </c>
      <c r="B19" s="329" t="s">
        <v>742</v>
      </c>
      <c r="C19" s="329" t="s">
        <v>743</v>
      </c>
      <c r="D19" s="329">
        <v>4</v>
      </c>
      <c r="E19" s="329" t="s">
        <v>761</v>
      </c>
      <c r="F19" s="329" t="s">
        <v>801</v>
      </c>
      <c r="G19" s="329" t="s">
        <v>343</v>
      </c>
      <c r="H19" s="329" t="s">
        <v>802</v>
      </c>
      <c r="I19" s="329"/>
      <c r="J19" s="329"/>
      <c r="K19" s="329"/>
      <c r="L19" s="329" t="s">
        <v>343</v>
      </c>
      <c r="M19" s="329" t="s">
        <v>803</v>
      </c>
      <c r="N19" s="330">
        <v>89</v>
      </c>
      <c r="O19" s="330">
        <v>80</v>
      </c>
      <c r="P19" s="329" t="s">
        <v>748</v>
      </c>
      <c r="Q19" s="329">
        <v>3756</v>
      </c>
      <c r="R19" s="329">
        <v>42</v>
      </c>
      <c r="S19" s="331">
        <v>89.4</v>
      </c>
      <c r="T19" s="329"/>
      <c r="U19" s="329"/>
      <c r="V19" s="331"/>
      <c r="W19" s="331">
        <v>3756</v>
      </c>
      <c r="X19" s="331">
        <v>42</v>
      </c>
      <c r="Y19" s="331">
        <v>89.4</v>
      </c>
    </row>
    <row r="20" spans="1:25" ht="15">
      <c r="A20" s="326" t="str">
        <f t="shared" si="0"/>
        <v>20,0117567</v>
      </c>
      <c r="B20" s="329" t="s">
        <v>742</v>
      </c>
      <c r="C20" s="329" t="s">
        <v>743</v>
      </c>
      <c r="D20" s="329">
        <v>4</v>
      </c>
      <c r="E20" s="329" t="s">
        <v>765</v>
      </c>
      <c r="F20" s="329" t="s">
        <v>804</v>
      </c>
      <c r="G20" s="329" t="s">
        <v>347</v>
      </c>
      <c r="H20" s="329" t="s">
        <v>763</v>
      </c>
      <c r="I20" s="329"/>
      <c r="J20" s="329"/>
      <c r="K20" s="329"/>
      <c r="L20" s="329" t="s">
        <v>343</v>
      </c>
      <c r="M20" s="329" t="s">
        <v>805</v>
      </c>
      <c r="N20" s="330">
        <v>122</v>
      </c>
      <c r="O20" s="330">
        <v>68</v>
      </c>
      <c r="P20" s="329" t="s">
        <v>748</v>
      </c>
      <c r="Q20" s="329">
        <v>5872</v>
      </c>
      <c r="R20" s="329">
        <v>48</v>
      </c>
      <c r="S20" s="331">
        <v>122.3</v>
      </c>
      <c r="T20" s="329"/>
      <c r="U20" s="329"/>
      <c r="V20" s="331"/>
      <c r="W20" s="331">
        <v>5872</v>
      </c>
      <c r="X20" s="331">
        <v>48</v>
      </c>
      <c r="Y20" s="331">
        <v>122.3</v>
      </c>
    </row>
    <row r="21" spans="1:25" ht="15">
      <c r="A21" s="326" t="str">
        <f t="shared" si="0"/>
        <v>20,0117568</v>
      </c>
      <c r="B21" s="329" t="s">
        <v>742</v>
      </c>
      <c r="C21" s="329" t="s">
        <v>743</v>
      </c>
      <c r="D21" s="329">
        <v>4</v>
      </c>
      <c r="E21" s="329" t="s">
        <v>765</v>
      </c>
      <c r="F21" s="329" t="s">
        <v>806</v>
      </c>
      <c r="G21" s="329" t="s">
        <v>347</v>
      </c>
      <c r="H21" s="329" t="s">
        <v>807</v>
      </c>
      <c r="I21" s="329"/>
      <c r="J21" s="329"/>
      <c r="K21" s="329"/>
      <c r="L21" s="329" t="s">
        <v>343</v>
      </c>
      <c r="M21" s="329" t="s">
        <v>808</v>
      </c>
      <c r="N21" s="330">
        <v>99</v>
      </c>
      <c r="O21" s="330">
        <v>80</v>
      </c>
      <c r="P21" s="329" t="s">
        <v>748</v>
      </c>
      <c r="Q21" s="329">
        <v>5294</v>
      </c>
      <c r="R21" s="329">
        <v>53</v>
      </c>
      <c r="S21" s="331">
        <v>99.8</v>
      </c>
      <c r="T21" s="329"/>
      <c r="U21" s="329"/>
      <c r="V21" s="331"/>
      <c r="W21" s="331">
        <v>5294</v>
      </c>
      <c r="X21" s="331">
        <v>53</v>
      </c>
      <c r="Y21" s="331">
        <v>99.8</v>
      </c>
    </row>
    <row r="22" spans="1:25" ht="15">
      <c r="A22" s="326" t="str">
        <f t="shared" si="0"/>
        <v>02,0063393</v>
      </c>
      <c r="B22" s="329" t="s">
        <v>742</v>
      </c>
      <c r="C22" s="329" t="s">
        <v>743</v>
      </c>
      <c r="D22" s="329">
        <v>1</v>
      </c>
      <c r="E22" s="329" t="s">
        <v>809</v>
      </c>
      <c r="F22" s="329" t="s">
        <v>810</v>
      </c>
      <c r="G22" s="329" t="s">
        <v>347</v>
      </c>
      <c r="H22" s="329" t="s">
        <v>746</v>
      </c>
      <c r="I22" s="329"/>
      <c r="J22" s="329"/>
      <c r="K22" s="329"/>
      <c r="L22" s="329" t="s">
        <v>343</v>
      </c>
      <c r="M22" s="329" t="s">
        <v>811</v>
      </c>
      <c r="N22" s="330">
        <v>176</v>
      </c>
      <c r="O22" s="330">
        <v>30</v>
      </c>
      <c r="P22" s="329" t="s">
        <v>812</v>
      </c>
      <c r="Q22" s="329">
        <v>12716</v>
      </c>
      <c r="R22" s="329">
        <v>72</v>
      </c>
      <c r="S22" s="331">
        <v>176.6</v>
      </c>
      <c r="T22" s="329">
        <v>2955</v>
      </c>
      <c r="U22" s="329">
        <v>16</v>
      </c>
      <c r="V22" s="331">
        <v>184.6</v>
      </c>
      <c r="W22" s="331">
        <v>15671</v>
      </c>
      <c r="X22" s="331">
        <v>88</v>
      </c>
      <c r="Y22" s="331">
        <v>178</v>
      </c>
    </row>
    <row r="23" spans="1:25" ht="15">
      <c r="A23" s="326" t="str">
        <f t="shared" si="0"/>
        <v>22,0119987</v>
      </c>
      <c r="B23" s="329" t="s">
        <v>742</v>
      </c>
      <c r="C23" s="329" t="s">
        <v>743</v>
      </c>
      <c r="D23" s="329">
        <v>4</v>
      </c>
      <c r="E23" s="329" t="s">
        <v>761</v>
      </c>
      <c r="F23" s="329" t="s">
        <v>813</v>
      </c>
      <c r="G23" s="329" t="s">
        <v>343</v>
      </c>
      <c r="H23" s="329" t="s">
        <v>802</v>
      </c>
      <c r="I23" s="329"/>
      <c r="J23" s="329"/>
      <c r="K23" s="329"/>
      <c r="L23" s="329" t="s">
        <v>343</v>
      </c>
      <c r="M23" s="329" t="s">
        <v>814</v>
      </c>
      <c r="N23" s="330">
        <v>102</v>
      </c>
      <c r="O23" s="330">
        <v>80</v>
      </c>
      <c r="P23" s="329" t="s">
        <v>748</v>
      </c>
      <c r="Q23" s="329">
        <v>2665</v>
      </c>
      <c r="R23" s="329">
        <v>26</v>
      </c>
      <c r="S23" s="331">
        <v>102.5</v>
      </c>
      <c r="T23" s="329"/>
      <c r="U23" s="329"/>
      <c r="V23" s="331"/>
      <c r="W23" s="331">
        <v>2665</v>
      </c>
      <c r="X23" s="331">
        <v>26</v>
      </c>
      <c r="Y23" s="331">
        <v>102.5</v>
      </c>
    </row>
    <row r="24" spans="1:25" ht="15">
      <c r="A24" s="326" t="str">
        <f t="shared" si="0"/>
        <v>93,0070542</v>
      </c>
      <c r="B24" s="329" t="s">
        <v>742</v>
      </c>
      <c r="C24" s="329" t="s">
        <v>752</v>
      </c>
      <c r="D24" s="329">
        <v>235</v>
      </c>
      <c r="E24" s="329" t="s">
        <v>815</v>
      </c>
      <c r="F24" s="329" t="s">
        <v>816</v>
      </c>
      <c r="G24" s="329" t="s">
        <v>343</v>
      </c>
      <c r="H24" s="329" t="s">
        <v>746</v>
      </c>
      <c r="I24" s="329"/>
      <c r="J24" s="329"/>
      <c r="K24" s="329"/>
      <c r="L24" s="329" t="s">
        <v>149</v>
      </c>
      <c r="M24" s="329" t="s">
        <v>817</v>
      </c>
      <c r="N24" s="330">
        <v>151</v>
      </c>
      <c r="O24" s="330">
        <v>48</v>
      </c>
      <c r="P24" s="329" t="s">
        <v>756</v>
      </c>
      <c r="Q24" s="329">
        <v>16233</v>
      </c>
      <c r="R24" s="329">
        <v>107</v>
      </c>
      <c r="S24" s="331">
        <v>151.7</v>
      </c>
      <c r="T24" s="329">
        <v>3583</v>
      </c>
      <c r="U24" s="329">
        <v>24</v>
      </c>
      <c r="V24" s="331">
        <v>149.2</v>
      </c>
      <c r="W24" s="331">
        <v>19816</v>
      </c>
      <c r="X24" s="331">
        <v>131</v>
      </c>
      <c r="Y24" s="331">
        <v>151.2</v>
      </c>
    </row>
    <row r="25" spans="1:25" ht="15">
      <c r="A25" s="326" t="str">
        <f t="shared" si="0"/>
        <v>14,0106537</v>
      </c>
      <c r="B25" s="329" t="s">
        <v>742</v>
      </c>
      <c r="C25" s="329" t="s">
        <v>743</v>
      </c>
      <c r="D25" s="329">
        <v>621</v>
      </c>
      <c r="E25" s="329" t="s">
        <v>743</v>
      </c>
      <c r="F25" s="329" t="s">
        <v>818</v>
      </c>
      <c r="G25" s="329" t="s">
        <v>347</v>
      </c>
      <c r="H25" s="329" t="s">
        <v>746</v>
      </c>
      <c r="I25" s="329"/>
      <c r="J25" s="329"/>
      <c r="K25" s="329"/>
      <c r="L25" s="329" t="s">
        <v>343</v>
      </c>
      <c r="M25" s="329" t="s">
        <v>819</v>
      </c>
      <c r="N25" s="330">
        <v>153</v>
      </c>
      <c r="O25" s="330">
        <v>46</v>
      </c>
      <c r="P25" s="329" t="s">
        <v>771</v>
      </c>
      <c r="Q25" s="329">
        <v>5514</v>
      </c>
      <c r="R25" s="329">
        <v>36</v>
      </c>
      <c r="S25" s="331">
        <v>153.1</v>
      </c>
      <c r="T25" s="329"/>
      <c r="U25" s="329"/>
      <c r="V25" s="331"/>
      <c r="W25" s="331">
        <v>5514</v>
      </c>
      <c r="X25" s="331">
        <v>36</v>
      </c>
      <c r="Y25" s="331">
        <v>153.1</v>
      </c>
    </row>
    <row r="26" spans="1:25" ht="15">
      <c r="A26" s="326" t="str">
        <f t="shared" si="0"/>
        <v>14,0106538</v>
      </c>
      <c r="B26" s="329" t="s">
        <v>742</v>
      </c>
      <c r="C26" s="329" t="s">
        <v>743</v>
      </c>
      <c r="D26" s="329">
        <v>624</v>
      </c>
      <c r="E26" s="329" t="s">
        <v>743</v>
      </c>
      <c r="F26" s="329" t="s">
        <v>820</v>
      </c>
      <c r="G26" s="329" t="s">
        <v>347</v>
      </c>
      <c r="H26" s="329" t="s">
        <v>750</v>
      </c>
      <c r="I26" s="329"/>
      <c r="J26" s="329" t="s">
        <v>149</v>
      </c>
      <c r="K26" s="329"/>
      <c r="L26" s="329" t="s">
        <v>343</v>
      </c>
      <c r="M26" s="329" t="s">
        <v>821</v>
      </c>
      <c r="N26" s="330">
        <v>181</v>
      </c>
      <c r="O26" s="330">
        <v>27</v>
      </c>
      <c r="P26" s="329" t="s">
        <v>822</v>
      </c>
      <c r="Q26" s="329">
        <v>1252</v>
      </c>
      <c r="R26" s="329">
        <v>8</v>
      </c>
      <c r="S26" s="331">
        <v>156.5</v>
      </c>
      <c r="T26" s="329"/>
      <c r="U26" s="329"/>
      <c r="V26" s="331"/>
      <c r="W26" s="331">
        <v>1252</v>
      </c>
      <c r="X26" s="331">
        <v>8</v>
      </c>
      <c r="Y26" s="331">
        <v>156.5</v>
      </c>
    </row>
    <row r="27" spans="1:25" ht="15">
      <c r="A27" s="326" t="str">
        <f t="shared" si="0"/>
        <v>15,0108162</v>
      </c>
      <c r="B27" s="329" t="s">
        <v>742</v>
      </c>
      <c r="C27" s="329" t="s">
        <v>743</v>
      </c>
      <c r="D27" s="329">
        <v>621</v>
      </c>
      <c r="E27" s="329" t="s">
        <v>774</v>
      </c>
      <c r="F27" s="329" t="s">
        <v>823</v>
      </c>
      <c r="G27" s="329" t="s">
        <v>347</v>
      </c>
      <c r="H27" s="329" t="s">
        <v>750</v>
      </c>
      <c r="I27" s="329"/>
      <c r="J27" s="329"/>
      <c r="K27" s="329"/>
      <c r="L27" s="329" t="s">
        <v>343</v>
      </c>
      <c r="M27" s="329" t="s">
        <v>824</v>
      </c>
      <c r="N27" s="330">
        <v>169</v>
      </c>
      <c r="O27" s="330">
        <v>35</v>
      </c>
      <c r="P27" s="329" t="s">
        <v>771</v>
      </c>
      <c r="Q27" s="329">
        <v>5945</v>
      </c>
      <c r="R27" s="329">
        <v>35</v>
      </c>
      <c r="S27" s="331">
        <v>169.8</v>
      </c>
      <c r="T27" s="329"/>
      <c r="U27" s="329"/>
      <c r="V27" s="331"/>
      <c r="W27" s="331">
        <v>5945</v>
      </c>
      <c r="X27" s="331">
        <v>35</v>
      </c>
      <c r="Y27" s="331">
        <v>169.8</v>
      </c>
    </row>
    <row r="28" spans="1:25" ht="15">
      <c r="A28" s="326" t="str">
        <f t="shared" si="0"/>
        <v>23,0121589</v>
      </c>
      <c r="B28" s="329" t="s">
        <v>742</v>
      </c>
      <c r="C28" s="329" t="s">
        <v>778</v>
      </c>
      <c r="D28" s="329">
        <v>3</v>
      </c>
      <c r="E28" s="329" t="s">
        <v>757</v>
      </c>
      <c r="F28" s="329" t="s">
        <v>825</v>
      </c>
      <c r="G28" s="329" t="s">
        <v>347</v>
      </c>
      <c r="H28" s="329" t="s">
        <v>750</v>
      </c>
      <c r="I28" s="329"/>
      <c r="J28" s="329"/>
      <c r="K28" s="329"/>
      <c r="L28" s="329" t="s">
        <v>343</v>
      </c>
      <c r="M28" s="329" t="s">
        <v>826</v>
      </c>
      <c r="N28" s="330">
        <v>79</v>
      </c>
      <c r="O28" s="330">
        <v>80</v>
      </c>
      <c r="P28" s="329" t="s">
        <v>782</v>
      </c>
      <c r="Q28" s="329"/>
      <c r="R28" s="329"/>
      <c r="S28" s="331"/>
      <c r="T28" s="329">
        <v>10045</v>
      </c>
      <c r="U28" s="329">
        <v>126</v>
      </c>
      <c r="V28" s="331">
        <v>79.7</v>
      </c>
      <c r="W28" s="331">
        <v>10045</v>
      </c>
      <c r="X28" s="331">
        <v>126</v>
      </c>
      <c r="Y28" s="331">
        <v>79.7</v>
      </c>
    </row>
    <row r="29" spans="1:25" ht="15">
      <c r="A29" s="326" t="str">
        <f t="shared" si="0"/>
        <v>02,0012530</v>
      </c>
      <c r="B29" s="329" t="s">
        <v>742</v>
      </c>
      <c r="C29" s="329" t="s">
        <v>752</v>
      </c>
      <c r="D29" s="329">
        <v>4</v>
      </c>
      <c r="E29" s="329" t="s">
        <v>809</v>
      </c>
      <c r="F29" s="329" t="s">
        <v>827</v>
      </c>
      <c r="G29" s="329" t="s">
        <v>347</v>
      </c>
      <c r="H29" s="329" t="s">
        <v>750</v>
      </c>
      <c r="I29" s="329"/>
      <c r="J29" s="329"/>
      <c r="K29" s="329"/>
      <c r="L29" s="329" t="s">
        <v>343</v>
      </c>
      <c r="M29" s="329" t="s">
        <v>828</v>
      </c>
      <c r="N29" s="330">
        <v>188</v>
      </c>
      <c r="O29" s="330">
        <v>22</v>
      </c>
      <c r="P29" s="329" t="s">
        <v>829</v>
      </c>
      <c r="Q29" s="329">
        <v>2202</v>
      </c>
      <c r="R29" s="329">
        <v>12</v>
      </c>
      <c r="S29" s="331">
        <v>183.5</v>
      </c>
      <c r="T29" s="329"/>
      <c r="U29" s="329"/>
      <c r="V29" s="331"/>
      <c r="W29" s="331">
        <v>2202</v>
      </c>
      <c r="X29" s="331">
        <v>12</v>
      </c>
      <c r="Y29" s="331">
        <v>183.5</v>
      </c>
    </row>
    <row r="30" spans="1:25" ht="15">
      <c r="A30" s="326" t="str">
        <f t="shared" si="0"/>
        <v>04,0087058</v>
      </c>
      <c r="B30" s="329" t="s">
        <v>742</v>
      </c>
      <c r="C30" s="329" t="s">
        <v>752</v>
      </c>
      <c r="D30" s="329">
        <v>4</v>
      </c>
      <c r="E30" s="329" t="s">
        <v>830</v>
      </c>
      <c r="F30" s="329" t="s">
        <v>831</v>
      </c>
      <c r="G30" s="329" t="s">
        <v>343</v>
      </c>
      <c r="H30" s="329" t="s">
        <v>776</v>
      </c>
      <c r="I30" s="329"/>
      <c r="J30" s="329" t="s">
        <v>149</v>
      </c>
      <c r="K30" s="329"/>
      <c r="L30" s="329" t="s">
        <v>343</v>
      </c>
      <c r="M30" s="329" t="s">
        <v>832</v>
      </c>
      <c r="N30" s="330">
        <v>165</v>
      </c>
      <c r="O30" s="330">
        <v>38</v>
      </c>
      <c r="P30" s="329" t="s">
        <v>829</v>
      </c>
      <c r="Q30" s="329">
        <v>1826</v>
      </c>
      <c r="R30" s="329">
        <v>12</v>
      </c>
      <c r="S30" s="331">
        <v>152.1</v>
      </c>
      <c r="T30" s="329"/>
      <c r="U30" s="329"/>
      <c r="V30" s="331"/>
      <c r="W30" s="331">
        <v>1826</v>
      </c>
      <c r="X30" s="331">
        <v>12</v>
      </c>
      <c r="Y30" s="331">
        <v>152.1</v>
      </c>
    </row>
    <row r="31" spans="1:25" ht="15">
      <c r="A31" s="326" t="str">
        <f t="shared" si="0"/>
        <v>24,0123688</v>
      </c>
      <c r="B31" s="329" t="s">
        <v>742</v>
      </c>
      <c r="C31" s="329" t="s">
        <v>752</v>
      </c>
      <c r="D31" s="329">
        <v>476</v>
      </c>
      <c r="E31" s="329" t="s">
        <v>783</v>
      </c>
      <c r="F31" s="329" t="s">
        <v>833</v>
      </c>
      <c r="G31" s="329" t="s">
        <v>347</v>
      </c>
      <c r="H31" s="329" t="s">
        <v>750</v>
      </c>
      <c r="I31" s="329" t="s">
        <v>732</v>
      </c>
      <c r="J31" s="329"/>
      <c r="K31" s="329"/>
      <c r="L31" s="329" t="s">
        <v>343</v>
      </c>
      <c r="M31" s="329" t="s">
        <v>834</v>
      </c>
      <c r="N31" s="330">
        <v>150</v>
      </c>
      <c r="O31" s="330">
        <v>49</v>
      </c>
      <c r="P31" s="329" t="s">
        <v>777</v>
      </c>
      <c r="Q31" s="329"/>
      <c r="R31" s="329"/>
      <c r="S31" s="331"/>
      <c r="T31" s="329"/>
      <c r="U31" s="329"/>
      <c r="V31" s="331"/>
      <c r="W31" s="331"/>
      <c r="X31" s="331"/>
      <c r="Y31" s="331"/>
    </row>
    <row r="32" spans="1:25" ht="15">
      <c r="A32" s="326" t="str">
        <f t="shared" si="0"/>
        <v>87,0053321</v>
      </c>
      <c r="B32" s="329" t="s">
        <v>742</v>
      </c>
      <c r="C32" s="329" t="s">
        <v>752</v>
      </c>
      <c r="D32" s="329">
        <v>4</v>
      </c>
      <c r="E32" s="329" t="s">
        <v>835</v>
      </c>
      <c r="F32" s="329" t="s">
        <v>836</v>
      </c>
      <c r="G32" s="329" t="s">
        <v>347</v>
      </c>
      <c r="H32" s="329" t="s">
        <v>759</v>
      </c>
      <c r="I32" s="329"/>
      <c r="J32" s="329"/>
      <c r="K32" s="329"/>
      <c r="L32" s="329" t="s">
        <v>343</v>
      </c>
      <c r="M32" s="329" t="s">
        <v>837</v>
      </c>
      <c r="N32" s="330">
        <v>194</v>
      </c>
      <c r="O32" s="330">
        <v>18</v>
      </c>
      <c r="P32" s="329" t="s">
        <v>829</v>
      </c>
      <c r="Q32" s="329"/>
      <c r="R32" s="329"/>
      <c r="S32" s="331"/>
      <c r="T32" s="329"/>
      <c r="U32" s="329"/>
      <c r="V32" s="331"/>
      <c r="W32" s="331"/>
      <c r="X32" s="331"/>
      <c r="Y32" s="331"/>
    </row>
    <row r="33" spans="1:25" ht="15">
      <c r="A33" s="326" t="str">
        <f t="shared" si="0"/>
        <v>14,0106481</v>
      </c>
      <c r="B33" s="329" t="s">
        <v>742</v>
      </c>
      <c r="C33" s="329" t="s">
        <v>752</v>
      </c>
      <c r="D33" s="329">
        <v>235</v>
      </c>
      <c r="E33" s="329" t="s">
        <v>743</v>
      </c>
      <c r="F33" s="329" t="s">
        <v>838</v>
      </c>
      <c r="G33" s="329" t="s">
        <v>347</v>
      </c>
      <c r="H33" s="329" t="s">
        <v>759</v>
      </c>
      <c r="I33" s="329"/>
      <c r="J33" s="329"/>
      <c r="K33" s="329"/>
      <c r="L33" s="329" t="s">
        <v>149</v>
      </c>
      <c r="M33" s="329" t="s">
        <v>839</v>
      </c>
      <c r="N33" s="330">
        <v>156</v>
      </c>
      <c r="O33" s="330">
        <v>44</v>
      </c>
      <c r="P33" s="329" t="s">
        <v>756</v>
      </c>
      <c r="Q33" s="329"/>
      <c r="R33" s="329"/>
      <c r="S33" s="331"/>
      <c r="T33" s="329">
        <v>3564</v>
      </c>
      <c r="U33" s="329">
        <v>23</v>
      </c>
      <c r="V33" s="331">
        <v>154.9</v>
      </c>
      <c r="W33" s="331">
        <v>3564</v>
      </c>
      <c r="X33" s="331">
        <v>23</v>
      </c>
      <c r="Y33" s="331">
        <v>154.9</v>
      </c>
    </row>
    <row r="34" spans="1:25" ht="15">
      <c r="A34" s="326" t="str">
        <f t="shared" si="0"/>
        <v>22,0119702</v>
      </c>
      <c r="B34" s="329" t="s">
        <v>742</v>
      </c>
      <c r="C34" s="329" t="s">
        <v>743</v>
      </c>
      <c r="D34" s="329">
        <v>4</v>
      </c>
      <c r="E34" s="329" t="s">
        <v>761</v>
      </c>
      <c r="F34" s="329" t="s">
        <v>840</v>
      </c>
      <c r="G34" s="329" t="s">
        <v>343</v>
      </c>
      <c r="H34" s="329" t="s">
        <v>807</v>
      </c>
      <c r="I34" s="329"/>
      <c r="J34" s="329"/>
      <c r="K34" s="329"/>
      <c r="L34" s="329" t="s">
        <v>343</v>
      </c>
      <c r="M34" s="329" t="s">
        <v>841</v>
      </c>
      <c r="N34" s="330">
        <v>126</v>
      </c>
      <c r="O34" s="330">
        <v>65</v>
      </c>
      <c r="P34" s="329" t="s">
        <v>748</v>
      </c>
      <c r="Q34" s="329">
        <v>7103</v>
      </c>
      <c r="R34" s="329">
        <v>56</v>
      </c>
      <c r="S34" s="331">
        <v>126.8</v>
      </c>
      <c r="T34" s="329"/>
      <c r="U34" s="329"/>
      <c r="V34" s="331"/>
      <c r="W34" s="331">
        <v>7103</v>
      </c>
      <c r="X34" s="331">
        <v>56</v>
      </c>
      <c r="Y34" s="331">
        <v>126.8</v>
      </c>
    </row>
    <row r="35" spans="1:25" ht="15">
      <c r="A35" s="326" t="str">
        <f t="shared" si="0"/>
        <v>24,0123735</v>
      </c>
      <c r="B35" s="329" t="s">
        <v>742</v>
      </c>
      <c r="C35" s="329" t="s">
        <v>778</v>
      </c>
      <c r="D35" s="329">
        <v>4</v>
      </c>
      <c r="E35" s="329" t="s">
        <v>783</v>
      </c>
      <c r="F35" s="329" t="s">
        <v>842</v>
      </c>
      <c r="G35" s="329" t="s">
        <v>343</v>
      </c>
      <c r="H35" s="329" t="s">
        <v>802</v>
      </c>
      <c r="I35" s="329" t="s">
        <v>732</v>
      </c>
      <c r="J35" s="329"/>
      <c r="K35" s="329"/>
      <c r="L35" s="329" t="s">
        <v>343</v>
      </c>
      <c r="M35" s="329" t="s">
        <v>843</v>
      </c>
      <c r="N35" s="330">
        <v>99</v>
      </c>
      <c r="O35" s="330">
        <v>80</v>
      </c>
      <c r="P35" s="329" t="s">
        <v>844</v>
      </c>
      <c r="Q35" s="329">
        <v>1330</v>
      </c>
      <c r="R35" s="329">
        <v>10</v>
      </c>
      <c r="S35" s="331">
        <v>133</v>
      </c>
      <c r="T35" s="329">
        <v>261</v>
      </c>
      <c r="U35" s="329">
        <v>6</v>
      </c>
      <c r="V35" s="331">
        <v>43.5</v>
      </c>
      <c r="W35" s="331">
        <v>1591</v>
      </c>
      <c r="X35" s="331">
        <v>16</v>
      </c>
      <c r="Y35" s="331">
        <v>99.4</v>
      </c>
    </row>
    <row r="36" spans="1:25" ht="15">
      <c r="A36" s="326" t="str">
        <f t="shared" si="0"/>
        <v>20,0116792</v>
      </c>
      <c r="B36" s="329" t="s">
        <v>742</v>
      </c>
      <c r="C36" s="329" t="s">
        <v>743</v>
      </c>
      <c r="D36" s="329">
        <v>621</v>
      </c>
      <c r="E36" s="329" t="s">
        <v>765</v>
      </c>
      <c r="F36" s="329" t="s">
        <v>845</v>
      </c>
      <c r="G36" s="329" t="s">
        <v>347</v>
      </c>
      <c r="H36" s="329" t="s">
        <v>750</v>
      </c>
      <c r="I36" s="329"/>
      <c r="J36" s="329"/>
      <c r="K36" s="329"/>
      <c r="L36" s="329" t="s">
        <v>343</v>
      </c>
      <c r="M36" s="329" t="s">
        <v>846</v>
      </c>
      <c r="N36" s="330">
        <v>194</v>
      </c>
      <c r="O36" s="330">
        <v>18</v>
      </c>
      <c r="P36" s="329" t="s">
        <v>771</v>
      </c>
      <c r="Q36" s="329"/>
      <c r="R36" s="329"/>
      <c r="S36" s="331"/>
      <c r="T36" s="329"/>
      <c r="U36" s="329"/>
      <c r="V36" s="331"/>
      <c r="W36" s="331"/>
      <c r="X36" s="331"/>
      <c r="Y36" s="331"/>
    </row>
    <row r="37" spans="1:25" ht="15">
      <c r="A37" s="326" t="str">
        <f t="shared" si="0"/>
        <v>22,0119274</v>
      </c>
      <c r="B37" s="329" t="s">
        <v>742</v>
      </c>
      <c r="C37" s="329" t="s">
        <v>752</v>
      </c>
      <c r="D37" s="329">
        <v>476</v>
      </c>
      <c r="E37" s="329" t="s">
        <v>761</v>
      </c>
      <c r="F37" s="329" t="s">
        <v>847</v>
      </c>
      <c r="G37" s="329" t="s">
        <v>347</v>
      </c>
      <c r="H37" s="329" t="s">
        <v>763</v>
      </c>
      <c r="I37" s="329"/>
      <c r="J37" s="329"/>
      <c r="K37" s="329"/>
      <c r="L37" s="329" t="s">
        <v>343</v>
      </c>
      <c r="M37" s="329" t="s">
        <v>848</v>
      </c>
      <c r="N37" s="330">
        <v>131</v>
      </c>
      <c r="O37" s="330">
        <v>62</v>
      </c>
      <c r="P37" s="329" t="s">
        <v>777</v>
      </c>
      <c r="Q37" s="329">
        <v>5252</v>
      </c>
      <c r="R37" s="329">
        <v>40</v>
      </c>
      <c r="S37" s="331">
        <v>131.3</v>
      </c>
      <c r="T37" s="329"/>
      <c r="U37" s="329"/>
      <c r="V37" s="331"/>
      <c r="W37" s="331">
        <v>5252</v>
      </c>
      <c r="X37" s="331">
        <v>40</v>
      </c>
      <c r="Y37" s="331">
        <v>131.3</v>
      </c>
    </row>
    <row r="38" spans="1:25" ht="15">
      <c r="A38" s="326" t="str">
        <f t="shared" si="0"/>
        <v>85,0030522</v>
      </c>
      <c r="B38" s="329" t="s">
        <v>742</v>
      </c>
      <c r="C38" s="329" t="s">
        <v>743</v>
      </c>
      <c r="D38" s="329">
        <v>1</v>
      </c>
      <c r="E38" s="329" t="s">
        <v>849</v>
      </c>
      <c r="F38" s="329" t="s">
        <v>850</v>
      </c>
      <c r="G38" s="329" t="s">
        <v>347</v>
      </c>
      <c r="H38" s="329" t="s">
        <v>776</v>
      </c>
      <c r="I38" s="329"/>
      <c r="J38" s="329"/>
      <c r="K38" s="329"/>
      <c r="L38" s="329" t="s">
        <v>343</v>
      </c>
      <c r="M38" s="329" t="s">
        <v>851</v>
      </c>
      <c r="N38" s="330">
        <v>171</v>
      </c>
      <c r="O38" s="330">
        <v>34</v>
      </c>
      <c r="P38" s="329" t="s">
        <v>812</v>
      </c>
      <c r="Q38" s="329">
        <v>2573</v>
      </c>
      <c r="R38" s="329">
        <v>16</v>
      </c>
      <c r="S38" s="331">
        <v>160.8</v>
      </c>
      <c r="T38" s="329"/>
      <c r="U38" s="329"/>
      <c r="V38" s="331"/>
      <c r="W38" s="331">
        <v>2573</v>
      </c>
      <c r="X38" s="331">
        <v>16</v>
      </c>
      <c r="Y38" s="331">
        <v>160.8</v>
      </c>
    </row>
    <row r="39" spans="1:25" ht="15">
      <c r="A39" s="326" t="str">
        <f t="shared" si="0"/>
        <v>19,0115542</v>
      </c>
      <c r="B39" s="329" t="s">
        <v>742</v>
      </c>
      <c r="C39" s="329" t="s">
        <v>752</v>
      </c>
      <c r="D39" s="329">
        <v>4</v>
      </c>
      <c r="E39" s="329" t="s">
        <v>790</v>
      </c>
      <c r="F39" s="329" t="s">
        <v>852</v>
      </c>
      <c r="G39" s="329" t="s">
        <v>347</v>
      </c>
      <c r="H39" s="329" t="s">
        <v>750</v>
      </c>
      <c r="I39" s="329"/>
      <c r="J39" s="329"/>
      <c r="K39" s="329"/>
      <c r="L39" s="329" t="s">
        <v>343</v>
      </c>
      <c r="M39" s="329" t="s">
        <v>853</v>
      </c>
      <c r="N39" s="330">
        <v>201</v>
      </c>
      <c r="O39" s="330">
        <v>13</v>
      </c>
      <c r="P39" s="329" t="s">
        <v>829</v>
      </c>
      <c r="Q39" s="329">
        <v>23011</v>
      </c>
      <c r="R39" s="329">
        <v>114</v>
      </c>
      <c r="S39" s="331">
        <v>201.8</v>
      </c>
      <c r="T39" s="329"/>
      <c r="U39" s="329"/>
      <c r="V39" s="331"/>
      <c r="W39" s="331">
        <v>23011</v>
      </c>
      <c r="X39" s="331">
        <v>114</v>
      </c>
      <c r="Y39" s="331">
        <v>201.8</v>
      </c>
    </row>
    <row r="40" spans="1:25" ht="15">
      <c r="A40" s="326" t="str">
        <f t="shared" si="0"/>
        <v>02,0064647</v>
      </c>
      <c r="B40" s="329" t="s">
        <v>742</v>
      </c>
      <c r="C40" s="329" t="s">
        <v>752</v>
      </c>
      <c r="D40" s="329">
        <v>235</v>
      </c>
      <c r="E40" s="329" t="s">
        <v>809</v>
      </c>
      <c r="F40" s="329" t="s">
        <v>854</v>
      </c>
      <c r="G40" s="329" t="s">
        <v>347</v>
      </c>
      <c r="H40" s="329" t="s">
        <v>759</v>
      </c>
      <c r="I40" s="329"/>
      <c r="J40" s="329"/>
      <c r="K40" s="329"/>
      <c r="L40" s="329" t="s">
        <v>149</v>
      </c>
      <c r="M40" s="329" t="s">
        <v>855</v>
      </c>
      <c r="N40" s="330">
        <v>177</v>
      </c>
      <c r="O40" s="330">
        <v>30</v>
      </c>
      <c r="P40" s="329" t="s">
        <v>756</v>
      </c>
      <c r="Q40" s="329">
        <v>5494</v>
      </c>
      <c r="R40" s="329">
        <v>31</v>
      </c>
      <c r="S40" s="331">
        <v>177.2</v>
      </c>
      <c r="T40" s="329">
        <v>10410</v>
      </c>
      <c r="U40" s="329">
        <v>59</v>
      </c>
      <c r="V40" s="331">
        <v>176.4</v>
      </c>
      <c r="W40" s="331">
        <v>15904</v>
      </c>
      <c r="X40" s="331">
        <v>90</v>
      </c>
      <c r="Y40" s="331">
        <v>176.7</v>
      </c>
    </row>
    <row r="41" spans="1:25" ht="15">
      <c r="A41" s="326" t="str">
        <f t="shared" si="0"/>
        <v>08,0096890</v>
      </c>
      <c r="B41" s="329" t="s">
        <v>742</v>
      </c>
      <c r="C41" s="329" t="s">
        <v>778</v>
      </c>
      <c r="D41" s="329">
        <v>1</v>
      </c>
      <c r="E41" s="329" t="s">
        <v>753</v>
      </c>
      <c r="F41" s="329" t="s">
        <v>856</v>
      </c>
      <c r="G41" s="329" t="s">
        <v>347</v>
      </c>
      <c r="H41" s="329" t="s">
        <v>746</v>
      </c>
      <c r="I41" s="329"/>
      <c r="J41" s="329"/>
      <c r="K41" s="329"/>
      <c r="L41" s="329" t="s">
        <v>343</v>
      </c>
      <c r="M41" s="329" t="s">
        <v>857</v>
      </c>
      <c r="N41" s="330">
        <v>180</v>
      </c>
      <c r="O41" s="330">
        <v>28</v>
      </c>
      <c r="P41" s="329" t="s">
        <v>858</v>
      </c>
      <c r="Q41" s="329">
        <v>1227</v>
      </c>
      <c r="R41" s="329">
        <v>8</v>
      </c>
      <c r="S41" s="331">
        <v>153.3</v>
      </c>
      <c r="T41" s="329"/>
      <c r="U41" s="329"/>
      <c r="V41" s="331"/>
      <c r="W41" s="331">
        <v>1227</v>
      </c>
      <c r="X41" s="331">
        <v>8</v>
      </c>
      <c r="Y41" s="331">
        <v>153.3</v>
      </c>
    </row>
    <row r="42" spans="1:25" ht="15">
      <c r="A42" s="326" t="str">
        <f t="shared" si="0"/>
        <v>10,0100753</v>
      </c>
      <c r="B42" s="329" t="s">
        <v>742</v>
      </c>
      <c r="C42" s="329" t="s">
        <v>743</v>
      </c>
      <c r="D42" s="329">
        <v>624</v>
      </c>
      <c r="E42" s="329" t="s">
        <v>859</v>
      </c>
      <c r="F42" s="329" t="s">
        <v>860</v>
      </c>
      <c r="G42" s="329" t="s">
        <v>347</v>
      </c>
      <c r="H42" s="329" t="s">
        <v>750</v>
      </c>
      <c r="I42" s="329"/>
      <c r="J42" s="329"/>
      <c r="K42" s="329"/>
      <c r="L42" s="329" t="s">
        <v>343</v>
      </c>
      <c r="M42" s="329" t="s">
        <v>861</v>
      </c>
      <c r="N42" s="330">
        <v>166</v>
      </c>
      <c r="O42" s="330">
        <v>37</v>
      </c>
      <c r="P42" s="329" t="s">
        <v>822</v>
      </c>
      <c r="Q42" s="329">
        <v>9474</v>
      </c>
      <c r="R42" s="329">
        <v>57</v>
      </c>
      <c r="S42" s="331">
        <v>166.2</v>
      </c>
      <c r="T42" s="329"/>
      <c r="U42" s="329"/>
      <c r="V42" s="331"/>
      <c r="W42" s="331">
        <v>9474</v>
      </c>
      <c r="X42" s="331">
        <v>57</v>
      </c>
      <c r="Y42" s="331">
        <v>166.2</v>
      </c>
    </row>
    <row r="43" spans="1:25" ht="15">
      <c r="A43" s="326" t="str">
        <f t="shared" si="0"/>
        <v>24,0123123</v>
      </c>
      <c r="B43" s="329" t="s">
        <v>742</v>
      </c>
      <c r="C43" s="329" t="s">
        <v>752</v>
      </c>
      <c r="D43" s="329">
        <v>477</v>
      </c>
      <c r="E43" s="329" t="s">
        <v>783</v>
      </c>
      <c r="F43" s="329" t="s">
        <v>862</v>
      </c>
      <c r="G43" s="329" t="s">
        <v>347</v>
      </c>
      <c r="H43" s="329" t="s">
        <v>750</v>
      </c>
      <c r="I43" s="329" t="s">
        <v>732</v>
      </c>
      <c r="J43" s="329"/>
      <c r="K43" s="329"/>
      <c r="L43" s="329" t="s">
        <v>343</v>
      </c>
      <c r="M43" s="329" t="s">
        <v>863</v>
      </c>
      <c r="N43" s="330">
        <v>147</v>
      </c>
      <c r="O43" s="330">
        <v>51</v>
      </c>
      <c r="P43" s="329" t="s">
        <v>786</v>
      </c>
      <c r="Q43" s="329">
        <v>1580</v>
      </c>
      <c r="R43" s="329">
        <v>11</v>
      </c>
      <c r="S43" s="331">
        <v>143.6</v>
      </c>
      <c r="T43" s="329"/>
      <c r="U43" s="329"/>
      <c r="V43" s="331"/>
      <c r="W43" s="331">
        <v>1580</v>
      </c>
      <c r="X43" s="331">
        <v>11</v>
      </c>
      <c r="Y43" s="331">
        <v>143.6</v>
      </c>
    </row>
    <row r="44" spans="1:25" ht="15">
      <c r="A44" s="326" t="str">
        <f t="shared" si="0"/>
        <v>24,0123124</v>
      </c>
      <c r="B44" s="329" t="s">
        <v>742</v>
      </c>
      <c r="C44" s="329" t="s">
        <v>752</v>
      </c>
      <c r="D44" s="329">
        <v>477</v>
      </c>
      <c r="E44" s="329" t="s">
        <v>783</v>
      </c>
      <c r="F44" s="329" t="s">
        <v>864</v>
      </c>
      <c r="G44" s="329" t="s">
        <v>347</v>
      </c>
      <c r="H44" s="329" t="s">
        <v>746</v>
      </c>
      <c r="I44" s="329" t="s">
        <v>732</v>
      </c>
      <c r="J44" s="329"/>
      <c r="K44" s="329"/>
      <c r="L44" s="329" t="s">
        <v>343</v>
      </c>
      <c r="M44" s="329" t="s">
        <v>865</v>
      </c>
      <c r="N44" s="330">
        <v>148</v>
      </c>
      <c r="O44" s="330">
        <v>50</v>
      </c>
      <c r="P44" s="329" t="s">
        <v>786</v>
      </c>
      <c r="Q44" s="329">
        <v>1616</v>
      </c>
      <c r="R44" s="329">
        <v>11</v>
      </c>
      <c r="S44" s="331">
        <v>146.9</v>
      </c>
      <c r="T44" s="329"/>
      <c r="U44" s="329"/>
      <c r="V44" s="331"/>
      <c r="W44" s="331">
        <v>1616</v>
      </c>
      <c r="X44" s="331">
        <v>11</v>
      </c>
      <c r="Y44" s="331">
        <v>146.9</v>
      </c>
    </row>
    <row r="45" spans="1:25" ht="15">
      <c r="A45" s="326" t="str">
        <f t="shared" si="0"/>
        <v>10,0099570</v>
      </c>
      <c r="B45" s="329" t="s">
        <v>742</v>
      </c>
      <c r="C45" s="329" t="s">
        <v>778</v>
      </c>
      <c r="D45" s="329">
        <v>2</v>
      </c>
      <c r="E45" s="329" t="s">
        <v>859</v>
      </c>
      <c r="F45" s="329" t="s">
        <v>866</v>
      </c>
      <c r="G45" s="329" t="s">
        <v>347</v>
      </c>
      <c r="H45" s="329" t="s">
        <v>750</v>
      </c>
      <c r="I45" s="329"/>
      <c r="J45" s="329"/>
      <c r="K45" s="329"/>
      <c r="L45" s="329" t="s">
        <v>343</v>
      </c>
      <c r="M45" s="329" t="s">
        <v>867</v>
      </c>
      <c r="N45" s="330">
        <v>210</v>
      </c>
      <c r="O45" s="330">
        <v>7</v>
      </c>
      <c r="P45" s="329" t="s">
        <v>868</v>
      </c>
      <c r="Q45" s="329">
        <v>25025</v>
      </c>
      <c r="R45" s="329">
        <v>119</v>
      </c>
      <c r="S45" s="331">
        <v>210.2</v>
      </c>
      <c r="T45" s="329"/>
      <c r="U45" s="329"/>
      <c r="V45" s="331"/>
      <c r="W45" s="331">
        <v>25025</v>
      </c>
      <c r="X45" s="331">
        <v>119</v>
      </c>
      <c r="Y45" s="331">
        <v>210.2</v>
      </c>
    </row>
    <row r="46" spans="1:25" ht="15">
      <c r="A46" s="326" t="str">
        <f t="shared" si="0"/>
        <v>84,0000406</v>
      </c>
      <c r="B46" s="329" t="s">
        <v>742</v>
      </c>
      <c r="C46" s="329" t="s">
        <v>752</v>
      </c>
      <c r="D46" s="329">
        <v>476</v>
      </c>
      <c r="E46" s="329" t="s">
        <v>869</v>
      </c>
      <c r="F46" s="329" t="s">
        <v>870</v>
      </c>
      <c r="G46" s="329" t="s">
        <v>347</v>
      </c>
      <c r="H46" s="329" t="s">
        <v>776</v>
      </c>
      <c r="I46" s="329"/>
      <c r="J46" s="329"/>
      <c r="K46" s="329"/>
      <c r="L46" s="329" t="s">
        <v>343</v>
      </c>
      <c r="M46" s="329" t="s">
        <v>680</v>
      </c>
      <c r="N46" s="330">
        <v>177</v>
      </c>
      <c r="O46" s="330">
        <v>30</v>
      </c>
      <c r="P46" s="329" t="s">
        <v>777</v>
      </c>
      <c r="Q46" s="329">
        <v>10478</v>
      </c>
      <c r="R46" s="329">
        <v>59</v>
      </c>
      <c r="S46" s="331">
        <v>177.5</v>
      </c>
      <c r="T46" s="329"/>
      <c r="U46" s="329"/>
      <c r="V46" s="331"/>
      <c r="W46" s="331">
        <v>10478</v>
      </c>
      <c r="X46" s="331">
        <v>59</v>
      </c>
      <c r="Y46" s="331">
        <v>177.5</v>
      </c>
    </row>
    <row r="47" spans="1:25" ht="15">
      <c r="A47" s="326" t="str">
        <f t="shared" si="0"/>
        <v>86,0040265</v>
      </c>
      <c r="B47" s="332" t="s">
        <v>742</v>
      </c>
      <c r="C47" s="329" t="s">
        <v>752</v>
      </c>
      <c r="D47" s="329">
        <v>235</v>
      </c>
      <c r="E47" s="332" t="s">
        <v>871</v>
      </c>
      <c r="F47" s="332" t="s">
        <v>872</v>
      </c>
      <c r="G47" s="329" t="s">
        <v>347</v>
      </c>
      <c r="H47" s="329" t="s">
        <v>776</v>
      </c>
      <c r="I47" s="329"/>
      <c r="J47" s="329"/>
      <c r="K47" s="329"/>
      <c r="L47" s="329" t="s">
        <v>149</v>
      </c>
      <c r="M47" s="329" t="s">
        <v>873</v>
      </c>
      <c r="N47" s="330">
        <v>176</v>
      </c>
      <c r="O47" s="330">
        <v>30</v>
      </c>
      <c r="P47" s="329" t="s">
        <v>756</v>
      </c>
      <c r="Q47" s="329"/>
      <c r="R47" s="329"/>
      <c r="S47" s="331"/>
      <c r="T47" s="329">
        <v>10571</v>
      </c>
      <c r="U47" s="329">
        <v>60</v>
      </c>
      <c r="V47" s="331">
        <v>176.1</v>
      </c>
      <c r="W47" s="331">
        <v>10571</v>
      </c>
      <c r="X47" s="331">
        <v>60</v>
      </c>
      <c r="Y47" s="331">
        <v>176.1</v>
      </c>
    </row>
    <row r="48" spans="1:25" ht="15">
      <c r="A48" s="326" t="str">
        <f t="shared" si="0"/>
        <v>22,0120083</v>
      </c>
      <c r="B48" s="329" t="s">
        <v>742</v>
      </c>
      <c r="C48" s="329" t="s">
        <v>743</v>
      </c>
      <c r="D48" s="329">
        <v>621</v>
      </c>
      <c r="E48" s="329" t="s">
        <v>761</v>
      </c>
      <c r="F48" s="329" t="s">
        <v>874</v>
      </c>
      <c r="G48" s="329" t="s">
        <v>347</v>
      </c>
      <c r="H48" s="329" t="s">
        <v>750</v>
      </c>
      <c r="I48" s="329"/>
      <c r="J48" s="329"/>
      <c r="K48" s="329"/>
      <c r="L48" s="329" t="s">
        <v>343</v>
      </c>
      <c r="M48" s="329" t="s">
        <v>875</v>
      </c>
      <c r="N48" s="330">
        <v>184</v>
      </c>
      <c r="O48" s="330">
        <v>25</v>
      </c>
      <c r="P48" s="329" t="s">
        <v>771</v>
      </c>
      <c r="Q48" s="329">
        <v>23815</v>
      </c>
      <c r="R48" s="329">
        <v>129</v>
      </c>
      <c r="S48" s="331">
        <v>184.6</v>
      </c>
      <c r="T48" s="329"/>
      <c r="U48" s="329"/>
      <c r="V48" s="331"/>
      <c r="W48" s="331">
        <v>23815</v>
      </c>
      <c r="X48" s="331">
        <v>129</v>
      </c>
      <c r="Y48" s="331">
        <v>184.6</v>
      </c>
    </row>
    <row r="49" spans="1:25" ht="15">
      <c r="A49" s="326" t="str">
        <f t="shared" si="0"/>
        <v>15,0107442</v>
      </c>
      <c r="B49" s="329" t="s">
        <v>742</v>
      </c>
      <c r="C49" s="329" t="s">
        <v>752</v>
      </c>
      <c r="D49" s="329">
        <v>235</v>
      </c>
      <c r="E49" s="329" t="s">
        <v>774</v>
      </c>
      <c r="F49" s="329" t="s">
        <v>876</v>
      </c>
      <c r="G49" s="329" t="s">
        <v>347</v>
      </c>
      <c r="H49" s="329" t="s">
        <v>750</v>
      </c>
      <c r="I49" s="329"/>
      <c r="J49" s="329"/>
      <c r="K49" s="329"/>
      <c r="L49" s="329" t="s">
        <v>343</v>
      </c>
      <c r="M49" s="329" t="s">
        <v>877</v>
      </c>
      <c r="N49" s="330">
        <v>194</v>
      </c>
      <c r="O49" s="330">
        <v>18</v>
      </c>
      <c r="P49" s="329" t="s">
        <v>756</v>
      </c>
      <c r="Q49" s="329"/>
      <c r="R49" s="329"/>
      <c r="S49" s="331"/>
      <c r="T49" s="329"/>
      <c r="U49" s="329"/>
      <c r="V49" s="331"/>
      <c r="W49" s="331"/>
      <c r="X49" s="331"/>
      <c r="Y49" s="331"/>
    </row>
    <row r="50" spans="1:25" ht="15">
      <c r="A50" s="326" t="str">
        <f t="shared" si="0"/>
        <v>09,0097588</v>
      </c>
      <c r="B50" s="329" t="s">
        <v>742</v>
      </c>
      <c r="C50" s="329" t="s">
        <v>752</v>
      </c>
      <c r="D50" s="329">
        <v>235</v>
      </c>
      <c r="E50" s="329" t="s">
        <v>878</v>
      </c>
      <c r="F50" s="329" t="s">
        <v>879</v>
      </c>
      <c r="G50" s="329" t="s">
        <v>343</v>
      </c>
      <c r="H50" s="329" t="s">
        <v>776</v>
      </c>
      <c r="I50" s="329"/>
      <c r="J50" s="329"/>
      <c r="K50" s="329"/>
      <c r="L50" s="329" t="s">
        <v>149</v>
      </c>
      <c r="M50" s="329" t="s">
        <v>880</v>
      </c>
      <c r="N50" s="330">
        <v>127</v>
      </c>
      <c r="O50" s="330">
        <v>65</v>
      </c>
      <c r="P50" s="329" t="s">
        <v>756</v>
      </c>
      <c r="Q50" s="329">
        <v>2620</v>
      </c>
      <c r="R50" s="329">
        <v>23</v>
      </c>
      <c r="S50" s="331">
        <v>113.9</v>
      </c>
      <c r="T50" s="329">
        <v>14559</v>
      </c>
      <c r="U50" s="329">
        <v>112</v>
      </c>
      <c r="V50" s="331">
        <v>129.9</v>
      </c>
      <c r="W50" s="331">
        <v>17179</v>
      </c>
      <c r="X50" s="331">
        <v>135</v>
      </c>
      <c r="Y50" s="331">
        <v>127.2</v>
      </c>
    </row>
    <row r="51" spans="1:25" ht="15">
      <c r="A51" s="326" t="str">
        <f t="shared" si="0"/>
        <v>09,0097589</v>
      </c>
      <c r="B51" s="329" t="s">
        <v>742</v>
      </c>
      <c r="C51" s="329" t="s">
        <v>752</v>
      </c>
      <c r="D51" s="329">
        <v>235</v>
      </c>
      <c r="E51" s="329" t="s">
        <v>878</v>
      </c>
      <c r="F51" s="329" t="s">
        <v>881</v>
      </c>
      <c r="G51" s="329" t="s">
        <v>347</v>
      </c>
      <c r="H51" s="329" t="s">
        <v>776</v>
      </c>
      <c r="I51" s="329"/>
      <c r="J51" s="329"/>
      <c r="K51" s="329"/>
      <c r="L51" s="329" t="s">
        <v>149</v>
      </c>
      <c r="M51" s="329" t="s">
        <v>882</v>
      </c>
      <c r="N51" s="330">
        <v>151</v>
      </c>
      <c r="O51" s="330">
        <v>48</v>
      </c>
      <c r="P51" s="329" t="s">
        <v>756</v>
      </c>
      <c r="Q51" s="329">
        <v>9574</v>
      </c>
      <c r="R51" s="329">
        <v>63</v>
      </c>
      <c r="S51" s="331">
        <v>151.9</v>
      </c>
      <c r="T51" s="329">
        <v>18591</v>
      </c>
      <c r="U51" s="329">
        <v>119</v>
      </c>
      <c r="V51" s="331">
        <v>156.2</v>
      </c>
      <c r="W51" s="331">
        <v>28165</v>
      </c>
      <c r="X51" s="331">
        <v>182</v>
      </c>
      <c r="Y51" s="331">
        <v>154.7</v>
      </c>
    </row>
    <row r="52" spans="1:25" ht="15">
      <c r="A52" s="326" t="str">
        <f t="shared" si="0"/>
        <v>23,0122508</v>
      </c>
      <c r="B52" s="329" t="s">
        <v>742</v>
      </c>
      <c r="C52" s="329" t="s">
        <v>778</v>
      </c>
      <c r="D52" s="329">
        <v>3</v>
      </c>
      <c r="E52" s="329" t="s">
        <v>757</v>
      </c>
      <c r="F52" s="329" t="s">
        <v>883</v>
      </c>
      <c r="G52" s="329" t="s">
        <v>347</v>
      </c>
      <c r="H52" s="329" t="s">
        <v>776</v>
      </c>
      <c r="I52" s="329"/>
      <c r="J52" s="329"/>
      <c r="K52" s="329"/>
      <c r="L52" s="329" t="s">
        <v>343</v>
      </c>
      <c r="M52" s="329" t="s">
        <v>884</v>
      </c>
      <c r="N52" s="330">
        <v>111</v>
      </c>
      <c r="O52" s="330">
        <v>76</v>
      </c>
      <c r="P52" s="329" t="s">
        <v>782</v>
      </c>
      <c r="Q52" s="329"/>
      <c r="R52" s="329"/>
      <c r="S52" s="331"/>
      <c r="T52" s="329">
        <v>6677</v>
      </c>
      <c r="U52" s="329">
        <v>60</v>
      </c>
      <c r="V52" s="331">
        <v>111.2</v>
      </c>
      <c r="W52" s="331">
        <v>6677</v>
      </c>
      <c r="X52" s="331">
        <v>60</v>
      </c>
      <c r="Y52" s="331">
        <v>111.2</v>
      </c>
    </row>
    <row r="53" spans="1:25" ht="15">
      <c r="A53" s="326" t="str">
        <f t="shared" si="0"/>
        <v>23,0122509</v>
      </c>
      <c r="B53" s="329" t="s">
        <v>742</v>
      </c>
      <c r="C53" s="329" t="s">
        <v>778</v>
      </c>
      <c r="D53" s="329">
        <v>3</v>
      </c>
      <c r="E53" s="329" t="s">
        <v>757</v>
      </c>
      <c r="F53" s="329" t="s">
        <v>885</v>
      </c>
      <c r="G53" s="329" t="s">
        <v>343</v>
      </c>
      <c r="H53" s="329" t="s">
        <v>776</v>
      </c>
      <c r="I53" s="329"/>
      <c r="J53" s="329"/>
      <c r="K53" s="329"/>
      <c r="L53" s="329" t="s">
        <v>343</v>
      </c>
      <c r="M53" s="329" t="s">
        <v>886</v>
      </c>
      <c r="N53" s="330">
        <v>102</v>
      </c>
      <c r="O53" s="330">
        <v>80</v>
      </c>
      <c r="P53" s="329" t="s">
        <v>782</v>
      </c>
      <c r="Q53" s="329"/>
      <c r="R53" s="329"/>
      <c r="S53" s="331"/>
      <c r="T53" s="329">
        <v>6146</v>
      </c>
      <c r="U53" s="329">
        <v>60</v>
      </c>
      <c r="V53" s="331">
        <v>102.4</v>
      </c>
      <c r="W53" s="331">
        <v>6146</v>
      </c>
      <c r="X53" s="331">
        <v>60</v>
      </c>
      <c r="Y53" s="331">
        <v>102.4</v>
      </c>
    </row>
    <row r="54" spans="1:25" ht="15">
      <c r="A54" s="326" t="str">
        <f t="shared" si="0"/>
        <v>12,0104424</v>
      </c>
      <c r="B54" s="329" t="s">
        <v>742</v>
      </c>
      <c r="C54" s="329" t="s">
        <v>743</v>
      </c>
      <c r="D54" s="329">
        <v>4</v>
      </c>
      <c r="E54" s="329" t="s">
        <v>744</v>
      </c>
      <c r="F54" s="329" t="s">
        <v>887</v>
      </c>
      <c r="G54" s="329" t="s">
        <v>343</v>
      </c>
      <c r="H54" s="329" t="s">
        <v>750</v>
      </c>
      <c r="I54" s="329"/>
      <c r="J54" s="329"/>
      <c r="K54" s="329"/>
      <c r="L54" s="329" t="s">
        <v>343</v>
      </c>
      <c r="M54" s="329" t="s">
        <v>888</v>
      </c>
      <c r="N54" s="330">
        <v>160</v>
      </c>
      <c r="O54" s="330">
        <v>42</v>
      </c>
      <c r="P54" s="329" t="s">
        <v>748</v>
      </c>
      <c r="Q54" s="329">
        <v>8202</v>
      </c>
      <c r="R54" s="329">
        <v>51</v>
      </c>
      <c r="S54" s="331">
        <v>160.8</v>
      </c>
      <c r="T54" s="329"/>
      <c r="U54" s="329"/>
      <c r="V54" s="331"/>
      <c r="W54" s="331">
        <v>8202</v>
      </c>
      <c r="X54" s="331">
        <v>51</v>
      </c>
      <c r="Y54" s="331">
        <v>160.8</v>
      </c>
    </row>
    <row r="55" spans="1:25" ht="15">
      <c r="A55" s="326" t="str">
        <f t="shared" si="0"/>
        <v>14,0106046</v>
      </c>
      <c r="B55" s="329" t="s">
        <v>742</v>
      </c>
      <c r="C55" s="329" t="s">
        <v>743</v>
      </c>
      <c r="D55" s="329">
        <v>4</v>
      </c>
      <c r="E55" s="329" t="s">
        <v>743</v>
      </c>
      <c r="F55" s="329" t="s">
        <v>889</v>
      </c>
      <c r="G55" s="329" t="s">
        <v>343</v>
      </c>
      <c r="H55" s="329" t="s">
        <v>759</v>
      </c>
      <c r="I55" s="329"/>
      <c r="J55" s="329"/>
      <c r="K55" s="329"/>
      <c r="L55" s="329" t="s">
        <v>343</v>
      </c>
      <c r="M55" s="329" t="s">
        <v>890</v>
      </c>
      <c r="N55" s="330">
        <v>148</v>
      </c>
      <c r="O55" s="330">
        <v>50</v>
      </c>
      <c r="P55" s="329" t="s">
        <v>748</v>
      </c>
      <c r="Q55" s="329">
        <v>22833</v>
      </c>
      <c r="R55" s="329">
        <v>154</v>
      </c>
      <c r="S55" s="331">
        <v>148.2</v>
      </c>
      <c r="T55" s="329"/>
      <c r="U55" s="329"/>
      <c r="V55" s="331"/>
      <c r="W55" s="331">
        <v>22833</v>
      </c>
      <c r="X55" s="331">
        <v>154</v>
      </c>
      <c r="Y55" s="331">
        <v>148.2</v>
      </c>
    </row>
    <row r="56" spans="1:25" ht="15">
      <c r="A56" s="326" t="str">
        <f t="shared" si="0"/>
        <v>01,0012144</v>
      </c>
      <c r="B56" s="329" t="s">
        <v>742</v>
      </c>
      <c r="C56" s="329" t="s">
        <v>743</v>
      </c>
      <c r="D56" s="329">
        <v>5</v>
      </c>
      <c r="E56" s="329" t="s">
        <v>891</v>
      </c>
      <c r="F56" s="329" t="s">
        <v>892</v>
      </c>
      <c r="G56" s="329" t="s">
        <v>347</v>
      </c>
      <c r="H56" s="329" t="s">
        <v>759</v>
      </c>
      <c r="I56" s="329"/>
      <c r="J56" s="329"/>
      <c r="K56" s="329"/>
      <c r="L56" s="329" t="s">
        <v>343</v>
      </c>
      <c r="M56" s="329" t="s">
        <v>893</v>
      </c>
      <c r="N56" s="330">
        <v>188</v>
      </c>
      <c r="O56" s="330">
        <v>22</v>
      </c>
      <c r="P56" s="329" t="s">
        <v>798</v>
      </c>
      <c r="Q56" s="329">
        <v>17946</v>
      </c>
      <c r="R56" s="329">
        <v>95</v>
      </c>
      <c r="S56" s="331">
        <v>188.9</v>
      </c>
      <c r="T56" s="329"/>
      <c r="U56" s="329"/>
      <c r="V56" s="331"/>
      <c r="W56" s="331">
        <v>17946</v>
      </c>
      <c r="X56" s="331">
        <v>95</v>
      </c>
      <c r="Y56" s="331">
        <v>188.9</v>
      </c>
    </row>
    <row r="57" spans="1:25" ht="15">
      <c r="A57" s="326" t="str">
        <f t="shared" si="0"/>
        <v>23,0121065</v>
      </c>
      <c r="B57" s="329" t="s">
        <v>742</v>
      </c>
      <c r="C57" s="329" t="s">
        <v>743</v>
      </c>
      <c r="D57" s="329">
        <v>5</v>
      </c>
      <c r="E57" s="329" t="s">
        <v>757</v>
      </c>
      <c r="F57" s="329" t="s">
        <v>894</v>
      </c>
      <c r="G57" s="329" t="s">
        <v>343</v>
      </c>
      <c r="H57" s="329" t="s">
        <v>895</v>
      </c>
      <c r="I57" s="329"/>
      <c r="J57" s="329"/>
      <c r="K57" s="329"/>
      <c r="L57" s="329" t="s">
        <v>343</v>
      </c>
      <c r="M57" s="329" t="s">
        <v>896</v>
      </c>
      <c r="N57" s="330">
        <v>105</v>
      </c>
      <c r="O57" s="330">
        <v>80</v>
      </c>
      <c r="P57" s="329" t="s">
        <v>798</v>
      </c>
      <c r="Q57" s="329"/>
      <c r="R57" s="329"/>
      <c r="S57" s="331"/>
      <c r="T57" s="329"/>
      <c r="U57" s="329"/>
      <c r="V57" s="331"/>
      <c r="W57" s="331"/>
      <c r="X57" s="331"/>
      <c r="Y57" s="331"/>
    </row>
    <row r="58" spans="1:25" ht="15">
      <c r="A58" s="326" t="str">
        <f t="shared" si="0"/>
        <v>24,0123560</v>
      </c>
      <c r="B58" s="329" t="s">
        <v>742</v>
      </c>
      <c r="C58" s="329" t="s">
        <v>752</v>
      </c>
      <c r="D58" s="329">
        <v>476</v>
      </c>
      <c r="E58" s="329" t="s">
        <v>783</v>
      </c>
      <c r="F58" s="329" t="s">
        <v>897</v>
      </c>
      <c r="G58" s="329" t="s">
        <v>343</v>
      </c>
      <c r="H58" s="329" t="s">
        <v>750</v>
      </c>
      <c r="I58" s="329" t="s">
        <v>732</v>
      </c>
      <c r="J58" s="329"/>
      <c r="K58" s="329"/>
      <c r="L58" s="329" t="s">
        <v>343</v>
      </c>
      <c r="M58" s="329" t="s">
        <v>898</v>
      </c>
      <c r="N58" s="330">
        <v>133</v>
      </c>
      <c r="O58" s="330">
        <v>60</v>
      </c>
      <c r="P58" s="329" t="s">
        <v>777</v>
      </c>
      <c r="Q58" s="329">
        <v>3593</v>
      </c>
      <c r="R58" s="329">
        <v>27</v>
      </c>
      <c r="S58" s="331">
        <v>133</v>
      </c>
      <c r="T58" s="329"/>
      <c r="U58" s="329"/>
      <c r="V58" s="331"/>
      <c r="W58" s="331">
        <v>3593</v>
      </c>
      <c r="X58" s="331">
        <v>27</v>
      </c>
      <c r="Y58" s="331">
        <v>133</v>
      </c>
    </row>
    <row r="59" spans="1:25" ht="15">
      <c r="A59" s="326" t="str">
        <f t="shared" si="0"/>
        <v>98,0061038</v>
      </c>
      <c r="B59" s="329" t="s">
        <v>742</v>
      </c>
      <c r="C59" s="329" t="s">
        <v>752</v>
      </c>
      <c r="D59" s="329">
        <v>235</v>
      </c>
      <c r="E59" s="329" t="s">
        <v>793</v>
      </c>
      <c r="F59" s="329" t="s">
        <v>899</v>
      </c>
      <c r="G59" s="329" t="s">
        <v>347</v>
      </c>
      <c r="H59" s="329" t="s">
        <v>746</v>
      </c>
      <c r="I59" s="329"/>
      <c r="J59" s="329"/>
      <c r="K59" s="329"/>
      <c r="L59" s="329" t="s">
        <v>149</v>
      </c>
      <c r="M59" s="329" t="s">
        <v>900</v>
      </c>
      <c r="N59" s="330">
        <v>161</v>
      </c>
      <c r="O59" s="330">
        <v>41</v>
      </c>
      <c r="P59" s="329" t="s">
        <v>756</v>
      </c>
      <c r="Q59" s="329">
        <v>786</v>
      </c>
      <c r="R59" s="329">
        <v>6</v>
      </c>
      <c r="S59" s="331">
        <v>131</v>
      </c>
      <c r="T59" s="329">
        <v>6502</v>
      </c>
      <c r="U59" s="329">
        <v>39</v>
      </c>
      <c r="V59" s="331">
        <v>166.7</v>
      </c>
      <c r="W59" s="331">
        <v>7288</v>
      </c>
      <c r="X59" s="331">
        <v>45</v>
      </c>
      <c r="Y59" s="331">
        <v>161.9</v>
      </c>
    </row>
    <row r="60" spans="1:25" ht="15">
      <c r="A60" s="326" t="str">
        <f t="shared" si="0"/>
        <v>20,0116766</v>
      </c>
      <c r="B60" s="329" t="s">
        <v>742</v>
      </c>
      <c r="C60" s="329" t="s">
        <v>752</v>
      </c>
      <c r="D60" s="329">
        <v>4</v>
      </c>
      <c r="E60" s="329" t="s">
        <v>765</v>
      </c>
      <c r="F60" s="329" t="s">
        <v>901</v>
      </c>
      <c r="G60" s="329" t="s">
        <v>347</v>
      </c>
      <c r="H60" s="329" t="s">
        <v>763</v>
      </c>
      <c r="I60" s="329"/>
      <c r="J60" s="329"/>
      <c r="K60" s="329"/>
      <c r="L60" s="329" t="s">
        <v>343</v>
      </c>
      <c r="M60" s="329" t="s">
        <v>902</v>
      </c>
      <c r="N60" s="330">
        <v>180</v>
      </c>
      <c r="O60" s="330">
        <v>28</v>
      </c>
      <c r="P60" s="329" t="s">
        <v>829</v>
      </c>
      <c r="Q60" s="329"/>
      <c r="R60" s="329"/>
      <c r="S60" s="331"/>
      <c r="T60" s="329"/>
      <c r="U60" s="329"/>
      <c r="V60" s="331"/>
      <c r="W60" s="331"/>
      <c r="X60" s="331"/>
      <c r="Y60" s="331"/>
    </row>
    <row r="61" spans="1:25" ht="15">
      <c r="A61" s="326" t="str">
        <f t="shared" si="0"/>
        <v>86,0000508</v>
      </c>
      <c r="B61" s="332" t="s">
        <v>742</v>
      </c>
      <c r="C61" s="329" t="s">
        <v>752</v>
      </c>
      <c r="D61" s="329">
        <v>476</v>
      </c>
      <c r="E61" s="332" t="s">
        <v>871</v>
      </c>
      <c r="F61" s="332" t="s">
        <v>903</v>
      </c>
      <c r="G61" s="329" t="s">
        <v>347</v>
      </c>
      <c r="H61" s="329" t="s">
        <v>776</v>
      </c>
      <c r="I61" s="329"/>
      <c r="J61" s="329"/>
      <c r="K61" s="329"/>
      <c r="L61" s="329" t="s">
        <v>343</v>
      </c>
      <c r="M61" s="329" t="s">
        <v>688</v>
      </c>
      <c r="N61" s="330">
        <v>194</v>
      </c>
      <c r="O61" s="330">
        <v>18</v>
      </c>
      <c r="P61" s="329" t="s">
        <v>777</v>
      </c>
      <c r="Q61" s="329"/>
      <c r="R61" s="329"/>
      <c r="S61" s="331"/>
      <c r="T61" s="329"/>
      <c r="U61" s="329"/>
      <c r="V61" s="331"/>
      <c r="W61" s="331"/>
      <c r="X61" s="331"/>
      <c r="Y61" s="331"/>
    </row>
    <row r="62" spans="1:25" ht="15">
      <c r="A62" s="326" t="str">
        <f t="shared" si="0"/>
        <v>24,0124075</v>
      </c>
      <c r="B62" s="329" t="s">
        <v>742</v>
      </c>
      <c r="C62" s="329" t="s">
        <v>752</v>
      </c>
      <c r="D62" s="329">
        <v>235</v>
      </c>
      <c r="E62" s="329" t="s">
        <v>783</v>
      </c>
      <c r="F62" s="329" t="s">
        <v>904</v>
      </c>
      <c r="G62" s="329" t="s">
        <v>347</v>
      </c>
      <c r="H62" s="329" t="s">
        <v>776</v>
      </c>
      <c r="I62" s="329" t="s">
        <v>732</v>
      </c>
      <c r="J62" s="329"/>
      <c r="K62" s="329"/>
      <c r="L62" s="329" t="s">
        <v>343</v>
      </c>
      <c r="M62" s="329" t="s">
        <v>905</v>
      </c>
      <c r="N62" s="330">
        <v>150</v>
      </c>
      <c r="O62" s="330">
        <v>49</v>
      </c>
      <c r="P62" s="329" t="s">
        <v>756</v>
      </c>
      <c r="Q62" s="329"/>
      <c r="R62" s="329"/>
      <c r="S62" s="331"/>
      <c r="T62" s="329"/>
      <c r="U62" s="329"/>
      <c r="V62" s="331"/>
      <c r="W62" s="331"/>
      <c r="X62" s="331"/>
      <c r="Y62" s="331"/>
    </row>
    <row r="63" spans="1:25" ht="15">
      <c r="A63" s="326" t="str">
        <f t="shared" si="0"/>
        <v>24,0123340</v>
      </c>
      <c r="B63" s="329" t="s">
        <v>742</v>
      </c>
      <c r="C63" s="329" t="s">
        <v>743</v>
      </c>
      <c r="D63" s="329">
        <v>621</v>
      </c>
      <c r="E63" s="329" t="s">
        <v>783</v>
      </c>
      <c r="F63" s="329" t="s">
        <v>906</v>
      </c>
      <c r="G63" s="329" t="s">
        <v>343</v>
      </c>
      <c r="H63" s="329" t="s">
        <v>750</v>
      </c>
      <c r="I63" s="329" t="s">
        <v>732</v>
      </c>
      <c r="J63" s="329"/>
      <c r="K63" s="329"/>
      <c r="L63" s="329" t="s">
        <v>343</v>
      </c>
      <c r="M63" s="329" t="s">
        <v>907</v>
      </c>
      <c r="N63" s="330">
        <v>129</v>
      </c>
      <c r="O63" s="330">
        <v>63</v>
      </c>
      <c r="P63" s="329" t="s">
        <v>771</v>
      </c>
      <c r="Q63" s="329">
        <v>951</v>
      </c>
      <c r="R63" s="329">
        <v>8</v>
      </c>
      <c r="S63" s="331">
        <v>118.8</v>
      </c>
      <c r="T63" s="329"/>
      <c r="U63" s="329"/>
      <c r="V63" s="331"/>
      <c r="W63" s="331">
        <v>951</v>
      </c>
      <c r="X63" s="331">
        <v>8</v>
      </c>
      <c r="Y63" s="331">
        <v>118.8</v>
      </c>
    </row>
    <row r="64" spans="1:25" ht="15">
      <c r="A64" s="326" t="str">
        <f t="shared" si="0"/>
        <v>16,0109596</v>
      </c>
      <c r="B64" s="329" t="s">
        <v>742</v>
      </c>
      <c r="C64" s="329" t="s">
        <v>743</v>
      </c>
      <c r="D64" s="329">
        <v>4</v>
      </c>
      <c r="E64" s="329" t="s">
        <v>908</v>
      </c>
      <c r="F64" s="329" t="s">
        <v>909</v>
      </c>
      <c r="G64" s="329" t="s">
        <v>347</v>
      </c>
      <c r="H64" s="329" t="s">
        <v>807</v>
      </c>
      <c r="I64" s="329"/>
      <c r="J64" s="329"/>
      <c r="K64" s="329"/>
      <c r="L64" s="329" t="s">
        <v>343</v>
      </c>
      <c r="M64" s="329" t="s">
        <v>910</v>
      </c>
      <c r="N64" s="330">
        <v>105</v>
      </c>
      <c r="O64" s="330">
        <v>80</v>
      </c>
      <c r="P64" s="329" t="s">
        <v>748</v>
      </c>
      <c r="Q64" s="329">
        <v>5051</v>
      </c>
      <c r="R64" s="329">
        <v>48</v>
      </c>
      <c r="S64" s="331">
        <v>105.2</v>
      </c>
      <c r="T64" s="329"/>
      <c r="U64" s="329"/>
      <c r="V64" s="331"/>
      <c r="W64" s="331">
        <v>5051</v>
      </c>
      <c r="X64" s="331">
        <v>48</v>
      </c>
      <c r="Y64" s="331">
        <v>105.2</v>
      </c>
    </row>
    <row r="65" spans="1:25" ht="15">
      <c r="A65" s="326" t="str">
        <f t="shared" si="0"/>
        <v>13,0105324</v>
      </c>
      <c r="B65" s="329" t="s">
        <v>742</v>
      </c>
      <c r="C65" s="329" t="s">
        <v>743</v>
      </c>
      <c r="D65" s="329">
        <v>624</v>
      </c>
      <c r="E65" s="329" t="s">
        <v>779</v>
      </c>
      <c r="F65" s="329" t="s">
        <v>911</v>
      </c>
      <c r="G65" s="329" t="s">
        <v>347</v>
      </c>
      <c r="H65" s="329" t="s">
        <v>750</v>
      </c>
      <c r="I65" s="329"/>
      <c r="J65" s="329"/>
      <c r="K65" s="329"/>
      <c r="L65" s="329" t="s">
        <v>343</v>
      </c>
      <c r="M65" s="329" t="s">
        <v>912</v>
      </c>
      <c r="N65" s="330">
        <v>182</v>
      </c>
      <c r="O65" s="330">
        <v>26</v>
      </c>
      <c r="P65" s="329" t="s">
        <v>822</v>
      </c>
      <c r="Q65" s="329">
        <v>35484</v>
      </c>
      <c r="R65" s="329">
        <v>194</v>
      </c>
      <c r="S65" s="331">
        <v>182.9</v>
      </c>
      <c r="T65" s="329"/>
      <c r="U65" s="329"/>
      <c r="V65" s="331"/>
      <c r="W65" s="331">
        <v>35484</v>
      </c>
      <c r="X65" s="331">
        <v>194</v>
      </c>
      <c r="Y65" s="331">
        <v>182.9</v>
      </c>
    </row>
    <row r="66" spans="1:25" ht="15">
      <c r="A66" s="326" t="str">
        <f t="shared" si="0"/>
        <v>12,0104421</v>
      </c>
      <c r="B66" s="329" t="s">
        <v>742</v>
      </c>
      <c r="C66" s="329" t="s">
        <v>743</v>
      </c>
      <c r="D66" s="329">
        <v>4</v>
      </c>
      <c r="E66" s="329" t="s">
        <v>744</v>
      </c>
      <c r="F66" s="329" t="s">
        <v>913</v>
      </c>
      <c r="G66" s="329" t="s">
        <v>343</v>
      </c>
      <c r="H66" s="329" t="s">
        <v>750</v>
      </c>
      <c r="I66" s="329"/>
      <c r="J66" s="329"/>
      <c r="K66" s="329"/>
      <c r="L66" s="329" t="s">
        <v>343</v>
      </c>
      <c r="M66" s="329" t="s">
        <v>914</v>
      </c>
      <c r="N66" s="330">
        <v>160</v>
      </c>
      <c r="O66" s="330">
        <v>42</v>
      </c>
      <c r="P66" s="329" t="s">
        <v>748</v>
      </c>
      <c r="Q66" s="329">
        <v>9966</v>
      </c>
      <c r="R66" s="329">
        <v>62</v>
      </c>
      <c r="S66" s="331">
        <v>160.7</v>
      </c>
      <c r="T66" s="329"/>
      <c r="U66" s="329"/>
      <c r="V66" s="331"/>
      <c r="W66" s="331">
        <v>9966</v>
      </c>
      <c r="X66" s="331">
        <v>62</v>
      </c>
      <c r="Y66" s="331">
        <v>160.7</v>
      </c>
    </row>
    <row r="67" spans="1:25" ht="15">
      <c r="A67" s="326" t="str">
        <f aca="true" t="shared" si="1" ref="A67:A130">CONCATENATE(E67,",",F67)</f>
        <v>22,0120086</v>
      </c>
      <c r="B67" s="329" t="s">
        <v>742</v>
      </c>
      <c r="C67" s="329" t="s">
        <v>743</v>
      </c>
      <c r="D67" s="329">
        <v>621</v>
      </c>
      <c r="E67" s="329" t="s">
        <v>761</v>
      </c>
      <c r="F67" s="329" t="s">
        <v>915</v>
      </c>
      <c r="G67" s="329" t="s">
        <v>347</v>
      </c>
      <c r="H67" s="329" t="s">
        <v>776</v>
      </c>
      <c r="I67" s="329"/>
      <c r="J67" s="329"/>
      <c r="K67" s="329"/>
      <c r="L67" s="329" t="s">
        <v>343</v>
      </c>
      <c r="M67" s="329" t="s">
        <v>916</v>
      </c>
      <c r="N67" s="330">
        <v>134</v>
      </c>
      <c r="O67" s="330">
        <v>60</v>
      </c>
      <c r="P67" s="329" t="s">
        <v>771</v>
      </c>
      <c r="Q67" s="329">
        <v>2066</v>
      </c>
      <c r="R67" s="329">
        <v>18</v>
      </c>
      <c r="S67" s="331">
        <v>114.7</v>
      </c>
      <c r="T67" s="329"/>
      <c r="U67" s="329"/>
      <c r="V67" s="331"/>
      <c r="W67" s="331">
        <v>2066</v>
      </c>
      <c r="X67" s="331">
        <v>18</v>
      </c>
      <c r="Y67" s="331">
        <v>114.7</v>
      </c>
    </row>
    <row r="68" spans="1:25" ht="15">
      <c r="A68" s="326" t="str">
        <f t="shared" si="1"/>
        <v>22,0120085</v>
      </c>
      <c r="B68" s="329" t="s">
        <v>742</v>
      </c>
      <c r="C68" s="329" t="s">
        <v>743</v>
      </c>
      <c r="D68" s="329">
        <v>621</v>
      </c>
      <c r="E68" s="329" t="s">
        <v>761</v>
      </c>
      <c r="F68" s="329" t="s">
        <v>917</v>
      </c>
      <c r="G68" s="329" t="s">
        <v>343</v>
      </c>
      <c r="H68" s="329" t="s">
        <v>776</v>
      </c>
      <c r="I68" s="329"/>
      <c r="J68" s="329"/>
      <c r="K68" s="329"/>
      <c r="L68" s="329" t="s">
        <v>343</v>
      </c>
      <c r="M68" s="329" t="s">
        <v>918</v>
      </c>
      <c r="N68" s="330">
        <v>157</v>
      </c>
      <c r="O68" s="330">
        <v>44</v>
      </c>
      <c r="P68" s="329" t="s">
        <v>771</v>
      </c>
      <c r="Q68" s="329">
        <v>1635</v>
      </c>
      <c r="R68" s="329">
        <v>12</v>
      </c>
      <c r="S68" s="331">
        <v>136.2</v>
      </c>
      <c r="T68" s="329"/>
      <c r="U68" s="329"/>
      <c r="V68" s="331"/>
      <c r="W68" s="331">
        <v>1635</v>
      </c>
      <c r="X68" s="331">
        <v>12</v>
      </c>
      <c r="Y68" s="331">
        <v>136.2</v>
      </c>
    </row>
    <row r="69" spans="1:25" ht="15">
      <c r="A69" s="326" t="str">
        <f t="shared" si="1"/>
        <v>21,0118884</v>
      </c>
      <c r="B69" s="329" t="s">
        <v>742</v>
      </c>
      <c r="C69" s="329" t="s">
        <v>752</v>
      </c>
      <c r="D69" s="329">
        <v>235</v>
      </c>
      <c r="E69" s="329" t="s">
        <v>919</v>
      </c>
      <c r="F69" s="329" t="s">
        <v>920</v>
      </c>
      <c r="G69" s="329" t="s">
        <v>347</v>
      </c>
      <c r="H69" s="329" t="s">
        <v>746</v>
      </c>
      <c r="I69" s="329"/>
      <c r="J69" s="329"/>
      <c r="K69" s="329"/>
      <c r="L69" s="329" t="s">
        <v>343</v>
      </c>
      <c r="M69" s="329" t="s">
        <v>921</v>
      </c>
      <c r="N69" s="330">
        <v>140</v>
      </c>
      <c r="O69" s="330">
        <v>56</v>
      </c>
      <c r="P69" s="329" t="s">
        <v>756</v>
      </c>
      <c r="Q69" s="329">
        <v>3665</v>
      </c>
      <c r="R69" s="329">
        <v>26</v>
      </c>
      <c r="S69" s="331">
        <v>140.9</v>
      </c>
      <c r="T69" s="329">
        <v>16931</v>
      </c>
      <c r="U69" s="329">
        <v>117</v>
      </c>
      <c r="V69" s="331">
        <v>144.7</v>
      </c>
      <c r="W69" s="331">
        <v>20596</v>
      </c>
      <c r="X69" s="331">
        <v>143</v>
      </c>
      <c r="Y69" s="331">
        <v>144</v>
      </c>
    </row>
    <row r="70" spans="1:25" ht="15">
      <c r="A70" s="326" t="str">
        <f t="shared" si="1"/>
        <v>24,0123122</v>
      </c>
      <c r="B70" s="329" t="s">
        <v>742</v>
      </c>
      <c r="C70" s="329" t="s">
        <v>752</v>
      </c>
      <c r="D70" s="329">
        <v>477</v>
      </c>
      <c r="E70" s="329" t="s">
        <v>783</v>
      </c>
      <c r="F70" s="329" t="s">
        <v>922</v>
      </c>
      <c r="G70" s="329" t="s">
        <v>347</v>
      </c>
      <c r="H70" s="329" t="s">
        <v>750</v>
      </c>
      <c r="I70" s="329" t="s">
        <v>732</v>
      </c>
      <c r="J70" s="329"/>
      <c r="K70" s="329"/>
      <c r="L70" s="329" t="s">
        <v>343</v>
      </c>
      <c r="M70" s="329" t="s">
        <v>923</v>
      </c>
      <c r="N70" s="330">
        <v>175</v>
      </c>
      <c r="O70" s="330">
        <v>31</v>
      </c>
      <c r="P70" s="329" t="s">
        <v>786</v>
      </c>
      <c r="Q70" s="329">
        <v>5979</v>
      </c>
      <c r="R70" s="329">
        <v>34</v>
      </c>
      <c r="S70" s="331">
        <v>175.8</v>
      </c>
      <c r="T70" s="329"/>
      <c r="U70" s="329"/>
      <c r="V70" s="331"/>
      <c r="W70" s="331">
        <v>5979</v>
      </c>
      <c r="X70" s="331">
        <v>34</v>
      </c>
      <c r="Y70" s="331">
        <v>175.8</v>
      </c>
    </row>
    <row r="71" spans="1:25" ht="15">
      <c r="A71" s="326" t="str">
        <f t="shared" si="1"/>
        <v>16,0110708</v>
      </c>
      <c r="B71" s="329" t="s">
        <v>742</v>
      </c>
      <c r="C71" s="329" t="s">
        <v>743</v>
      </c>
      <c r="D71" s="329">
        <v>1</v>
      </c>
      <c r="E71" s="329" t="s">
        <v>908</v>
      </c>
      <c r="F71" s="329" t="s">
        <v>924</v>
      </c>
      <c r="G71" s="329" t="s">
        <v>347</v>
      </c>
      <c r="H71" s="329" t="s">
        <v>776</v>
      </c>
      <c r="I71" s="329"/>
      <c r="J71" s="329"/>
      <c r="K71" s="329"/>
      <c r="L71" s="329" t="s">
        <v>343</v>
      </c>
      <c r="M71" s="329" t="s">
        <v>925</v>
      </c>
      <c r="N71" s="330">
        <v>167</v>
      </c>
      <c r="O71" s="330">
        <v>37</v>
      </c>
      <c r="P71" s="329" t="s">
        <v>812</v>
      </c>
      <c r="Q71" s="329">
        <v>1309</v>
      </c>
      <c r="R71" s="329">
        <v>10</v>
      </c>
      <c r="S71" s="331">
        <v>130.9</v>
      </c>
      <c r="T71" s="329"/>
      <c r="U71" s="329"/>
      <c r="V71" s="331"/>
      <c r="W71" s="331">
        <v>1309</v>
      </c>
      <c r="X71" s="331">
        <v>10</v>
      </c>
      <c r="Y71" s="331">
        <v>130.9</v>
      </c>
    </row>
    <row r="72" spans="1:25" ht="15">
      <c r="A72" s="326" t="str">
        <f t="shared" si="1"/>
        <v>15,0107878</v>
      </c>
      <c r="B72" s="329" t="s">
        <v>742</v>
      </c>
      <c r="C72" s="329" t="s">
        <v>743</v>
      </c>
      <c r="D72" s="329">
        <v>1</v>
      </c>
      <c r="E72" s="329" t="s">
        <v>774</v>
      </c>
      <c r="F72" s="329" t="s">
        <v>926</v>
      </c>
      <c r="G72" s="329" t="s">
        <v>347</v>
      </c>
      <c r="H72" s="329" t="s">
        <v>750</v>
      </c>
      <c r="I72" s="329"/>
      <c r="J72" s="329"/>
      <c r="K72" s="329"/>
      <c r="L72" s="329" t="s">
        <v>343</v>
      </c>
      <c r="M72" s="329" t="s">
        <v>927</v>
      </c>
      <c r="N72" s="330">
        <v>177</v>
      </c>
      <c r="O72" s="330">
        <v>30</v>
      </c>
      <c r="P72" s="329" t="s">
        <v>812</v>
      </c>
      <c r="Q72" s="329">
        <v>1550</v>
      </c>
      <c r="R72" s="329">
        <v>10</v>
      </c>
      <c r="S72" s="331">
        <v>155</v>
      </c>
      <c r="T72" s="329"/>
      <c r="U72" s="329"/>
      <c r="V72" s="331"/>
      <c r="W72" s="331">
        <v>1550</v>
      </c>
      <c r="X72" s="331">
        <v>10</v>
      </c>
      <c r="Y72" s="331">
        <v>155</v>
      </c>
    </row>
    <row r="73" spans="1:25" ht="15">
      <c r="A73" s="326" t="str">
        <f t="shared" si="1"/>
        <v>23,0122364</v>
      </c>
      <c r="B73" s="329" t="s">
        <v>742</v>
      </c>
      <c r="C73" s="329" t="s">
        <v>752</v>
      </c>
      <c r="D73" s="329">
        <v>235</v>
      </c>
      <c r="E73" s="329" t="s">
        <v>757</v>
      </c>
      <c r="F73" s="329" t="s">
        <v>928</v>
      </c>
      <c r="G73" s="329" t="s">
        <v>343</v>
      </c>
      <c r="H73" s="329" t="s">
        <v>746</v>
      </c>
      <c r="I73" s="329"/>
      <c r="J73" s="329"/>
      <c r="K73" s="329"/>
      <c r="L73" s="329" t="s">
        <v>149</v>
      </c>
      <c r="M73" s="329" t="s">
        <v>929</v>
      </c>
      <c r="N73" s="330">
        <v>179</v>
      </c>
      <c r="O73" s="330">
        <v>28</v>
      </c>
      <c r="P73" s="329" t="s">
        <v>756</v>
      </c>
      <c r="Q73" s="329"/>
      <c r="R73" s="329"/>
      <c r="S73" s="331"/>
      <c r="T73" s="329"/>
      <c r="U73" s="329"/>
      <c r="V73" s="331"/>
      <c r="W73" s="331"/>
      <c r="X73" s="331"/>
      <c r="Y73" s="331"/>
    </row>
    <row r="74" spans="1:25" ht="15">
      <c r="A74" s="326" t="str">
        <f t="shared" si="1"/>
        <v>23,0122365</v>
      </c>
      <c r="B74" s="329" t="s">
        <v>742</v>
      </c>
      <c r="C74" s="329" t="s">
        <v>752</v>
      </c>
      <c r="D74" s="329">
        <v>235</v>
      </c>
      <c r="E74" s="329" t="s">
        <v>757</v>
      </c>
      <c r="F74" s="329" t="s">
        <v>930</v>
      </c>
      <c r="G74" s="329" t="s">
        <v>347</v>
      </c>
      <c r="H74" s="329" t="s">
        <v>746</v>
      </c>
      <c r="I74" s="329"/>
      <c r="J74" s="329"/>
      <c r="K74" s="329"/>
      <c r="L74" s="329" t="s">
        <v>149</v>
      </c>
      <c r="M74" s="329" t="s">
        <v>931</v>
      </c>
      <c r="N74" s="330">
        <v>194</v>
      </c>
      <c r="O74" s="330">
        <v>18</v>
      </c>
      <c r="P74" s="329" t="s">
        <v>756</v>
      </c>
      <c r="Q74" s="329"/>
      <c r="R74" s="329"/>
      <c r="S74" s="331"/>
      <c r="T74" s="329"/>
      <c r="U74" s="329"/>
      <c r="V74" s="331"/>
      <c r="W74" s="331"/>
      <c r="X74" s="331"/>
      <c r="Y74" s="331"/>
    </row>
    <row r="75" spans="1:25" ht="15">
      <c r="A75" s="326" t="str">
        <f t="shared" si="1"/>
        <v>91,0065189</v>
      </c>
      <c r="B75" s="329" t="s">
        <v>742</v>
      </c>
      <c r="C75" s="329" t="s">
        <v>752</v>
      </c>
      <c r="D75" s="329">
        <v>235</v>
      </c>
      <c r="E75" s="329" t="s">
        <v>932</v>
      </c>
      <c r="F75" s="329" t="s">
        <v>933</v>
      </c>
      <c r="G75" s="329" t="s">
        <v>347</v>
      </c>
      <c r="H75" s="329" t="s">
        <v>759</v>
      </c>
      <c r="I75" s="329"/>
      <c r="J75" s="329"/>
      <c r="K75" s="329"/>
      <c r="L75" s="329" t="s">
        <v>149</v>
      </c>
      <c r="M75" s="329" t="s">
        <v>934</v>
      </c>
      <c r="N75" s="330">
        <v>194</v>
      </c>
      <c r="O75" s="330">
        <v>18</v>
      </c>
      <c r="P75" s="329" t="s">
        <v>756</v>
      </c>
      <c r="Q75" s="329"/>
      <c r="R75" s="329"/>
      <c r="S75" s="331"/>
      <c r="T75" s="329"/>
      <c r="U75" s="329"/>
      <c r="V75" s="331"/>
      <c r="W75" s="331"/>
      <c r="X75" s="331"/>
      <c r="Y75" s="331"/>
    </row>
    <row r="76" spans="1:25" ht="15">
      <c r="A76" s="326" t="str">
        <f t="shared" si="1"/>
        <v>05,0090149</v>
      </c>
      <c r="B76" s="329" t="s">
        <v>742</v>
      </c>
      <c r="C76" s="329" t="s">
        <v>752</v>
      </c>
      <c r="D76" s="329">
        <v>476</v>
      </c>
      <c r="E76" s="329" t="s">
        <v>935</v>
      </c>
      <c r="F76" s="329" t="s">
        <v>936</v>
      </c>
      <c r="G76" s="329" t="s">
        <v>343</v>
      </c>
      <c r="H76" s="329" t="s">
        <v>746</v>
      </c>
      <c r="I76" s="329"/>
      <c r="J76" s="329"/>
      <c r="K76" s="329"/>
      <c r="L76" s="329" t="s">
        <v>149</v>
      </c>
      <c r="M76" s="329" t="s">
        <v>937</v>
      </c>
      <c r="N76" s="330">
        <v>173</v>
      </c>
      <c r="O76" s="330">
        <v>32</v>
      </c>
      <c r="P76" s="329" t="s">
        <v>777</v>
      </c>
      <c r="Q76" s="329">
        <v>49916</v>
      </c>
      <c r="R76" s="329">
        <v>288</v>
      </c>
      <c r="S76" s="331">
        <v>173.3</v>
      </c>
      <c r="T76" s="329"/>
      <c r="U76" s="329"/>
      <c r="V76" s="331"/>
      <c r="W76" s="331">
        <v>49916</v>
      </c>
      <c r="X76" s="331">
        <v>288</v>
      </c>
      <c r="Y76" s="331">
        <v>173.3</v>
      </c>
    </row>
    <row r="77" spans="1:25" ht="15">
      <c r="A77" s="326" t="str">
        <f t="shared" si="1"/>
        <v>03,0065461</v>
      </c>
      <c r="B77" s="329" t="s">
        <v>742</v>
      </c>
      <c r="C77" s="329" t="s">
        <v>743</v>
      </c>
      <c r="D77" s="329">
        <v>626</v>
      </c>
      <c r="E77" s="329" t="s">
        <v>938</v>
      </c>
      <c r="F77" s="329" t="s">
        <v>939</v>
      </c>
      <c r="G77" s="329" t="s">
        <v>343</v>
      </c>
      <c r="H77" s="329" t="s">
        <v>759</v>
      </c>
      <c r="I77" s="329"/>
      <c r="J77" s="329"/>
      <c r="K77" s="329"/>
      <c r="L77" s="329" t="s">
        <v>343</v>
      </c>
      <c r="M77" s="329" t="s">
        <v>940</v>
      </c>
      <c r="N77" s="330">
        <v>179</v>
      </c>
      <c r="O77" s="330">
        <v>28</v>
      </c>
      <c r="P77" s="329" t="s">
        <v>941</v>
      </c>
      <c r="Q77" s="329"/>
      <c r="R77" s="329"/>
      <c r="S77" s="331"/>
      <c r="T77" s="329"/>
      <c r="U77" s="329"/>
      <c r="V77" s="331"/>
      <c r="W77" s="331"/>
      <c r="X77" s="331"/>
      <c r="Y77" s="331"/>
    </row>
    <row r="78" spans="1:25" ht="15">
      <c r="A78" s="326" t="str">
        <f t="shared" si="1"/>
        <v>99,0061750</v>
      </c>
      <c r="B78" s="329" t="s">
        <v>742</v>
      </c>
      <c r="C78" s="329" t="s">
        <v>743</v>
      </c>
      <c r="D78" s="329">
        <v>626</v>
      </c>
      <c r="E78" s="329" t="s">
        <v>942</v>
      </c>
      <c r="F78" s="329" t="s">
        <v>943</v>
      </c>
      <c r="G78" s="329" t="s">
        <v>347</v>
      </c>
      <c r="H78" s="329" t="s">
        <v>759</v>
      </c>
      <c r="I78" s="329"/>
      <c r="J78" s="329"/>
      <c r="K78" s="329"/>
      <c r="L78" s="329" t="s">
        <v>343</v>
      </c>
      <c r="M78" s="329" t="s">
        <v>944</v>
      </c>
      <c r="N78" s="330">
        <v>185</v>
      </c>
      <c r="O78" s="330">
        <v>24</v>
      </c>
      <c r="P78" s="329" t="s">
        <v>941</v>
      </c>
      <c r="Q78" s="329">
        <v>2127</v>
      </c>
      <c r="R78" s="329">
        <v>12</v>
      </c>
      <c r="S78" s="331">
        <v>177.2</v>
      </c>
      <c r="T78" s="329"/>
      <c r="U78" s="329"/>
      <c r="V78" s="331"/>
      <c r="W78" s="331">
        <v>2127</v>
      </c>
      <c r="X78" s="331">
        <v>12</v>
      </c>
      <c r="Y78" s="331">
        <v>177.2</v>
      </c>
    </row>
    <row r="79" spans="1:25" ht="15">
      <c r="A79" s="326" t="str">
        <f t="shared" si="1"/>
        <v>22,0119894</v>
      </c>
      <c r="B79" s="329" t="s">
        <v>742</v>
      </c>
      <c r="C79" s="329" t="s">
        <v>778</v>
      </c>
      <c r="D79" s="329">
        <v>3</v>
      </c>
      <c r="E79" s="329" t="s">
        <v>761</v>
      </c>
      <c r="F79" s="329" t="s">
        <v>945</v>
      </c>
      <c r="G79" s="329" t="s">
        <v>347</v>
      </c>
      <c r="H79" s="329" t="s">
        <v>750</v>
      </c>
      <c r="I79" s="329"/>
      <c r="J79" s="329"/>
      <c r="K79" s="329"/>
      <c r="L79" s="329" t="s">
        <v>343</v>
      </c>
      <c r="M79" s="329" t="s">
        <v>946</v>
      </c>
      <c r="N79" s="330">
        <v>109</v>
      </c>
      <c r="O79" s="330">
        <v>77</v>
      </c>
      <c r="P79" s="329" t="s">
        <v>782</v>
      </c>
      <c r="Q79" s="329">
        <v>832</v>
      </c>
      <c r="R79" s="329">
        <v>8</v>
      </c>
      <c r="S79" s="331">
        <v>104</v>
      </c>
      <c r="T79" s="329">
        <v>11904</v>
      </c>
      <c r="U79" s="329">
        <v>108</v>
      </c>
      <c r="V79" s="331">
        <v>110.2</v>
      </c>
      <c r="W79" s="331">
        <v>12736</v>
      </c>
      <c r="X79" s="331">
        <v>116</v>
      </c>
      <c r="Y79" s="331">
        <v>109.7</v>
      </c>
    </row>
    <row r="80" spans="1:25" ht="15">
      <c r="A80" s="326" t="str">
        <f t="shared" si="1"/>
        <v>05,0089759</v>
      </c>
      <c r="B80" s="329" t="s">
        <v>742</v>
      </c>
      <c r="C80" s="329" t="s">
        <v>743</v>
      </c>
      <c r="D80" s="329">
        <v>4</v>
      </c>
      <c r="E80" s="329" t="s">
        <v>935</v>
      </c>
      <c r="F80" s="329" t="s">
        <v>947</v>
      </c>
      <c r="G80" s="329" t="s">
        <v>343</v>
      </c>
      <c r="H80" s="329" t="s">
        <v>746</v>
      </c>
      <c r="I80" s="329"/>
      <c r="J80" s="329"/>
      <c r="K80" s="329"/>
      <c r="L80" s="329" t="s">
        <v>343</v>
      </c>
      <c r="M80" s="329" t="s">
        <v>948</v>
      </c>
      <c r="N80" s="330">
        <v>179</v>
      </c>
      <c r="O80" s="330">
        <v>28</v>
      </c>
      <c r="P80" s="329" t="s">
        <v>748</v>
      </c>
      <c r="Q80" s="329"/>
      <c r="R80" s="329"/>
      <c r="S80" s="331"/>
      <c r="T80" s="329"/>
      <c r="U80" s="329"/>
      <c r="V80" s="331"/>
      <c r="W80" s="331"/>
      <c r="X80" s="331"/>
      <c r="Y80" s="331"/>
    </row>
    <row r="81" spans="1:25" ht="15">
      <c r="A81" s="326" t="str">
        <f t="shared" si="1"/>
        <v>23,0122137</v>
      </c>
      <c r="B81" s="329" t="s">
        <v>742</v>
      </c>
      <c r="C81" s="329" t="s">
        <v>743</v>
      </c>
      <c r="D81" s="329">
        <v>621</v>
      </c>
      <c r="E81" s="329" t="s">
        <v>757</v>
      </c>
      <c r="F81" s="329" t="s">
        <v>949</v>
      </c>
      <c r="G81" s="329" t="s">
        <v>343</v>
      </c>
      <c r="H81" s="329" t="s">
        <v>759</v>
      </c>
      <c r="I81" s="329"/>
      <c r="J81" s="329" t="s">
        <v>149</v>
      </c>
      <c r="K81" s="329"/>
      <c r="L81" s="329" t="s">
        <v>343</v>
      </c>
      <c r="M81" s="329" t="s">
        <v>950</v>
      </c>
      <c r="N81" s="330">
        <v>141</v>
      </c>
      <c r="O81" s="330">
        <v>55</v>
      </c>
      <c r="P81" s="329" t="s">
        <v>771</v>
      </c>
      <c r="Q81" s="329">
        <v>6384</v>
      </c>
      <c r="R81" s="329">
        <v>45</v>
      </c>
      <c r="S81" s="331">
        <v>141.8</v>
      </c>
      <c r="T81" s="329"/>
      <c r="U81" s="329"/>
      <c r="V81" s="331"/>
      <c r="W81" s="331">
        <v>6384</v>
      </c>
      <c r="X81" s="331">
        <v>45</v>
      </c>
      <c r="Y81" s="331">
        <v>141.8</v>
      </c>
    </row>
    <row r="82" spans="1:25" ht="15">
      <c r="A82" s="326" t="str">
        <f t="shared" si="1"/>
        <v>19,0116133</v>
      </c>
      <c r="B82" s="332" t="s">
        <v>742</v>
      </c>
      <c r="C82" s="329" t="s">
        <v>778</v>
      </c>
      <c r="D82" s="329">
        <v>2</v>
      </c>
      <c r="E82" s="332" t="s">
        <v>790</v>
      </c>
      <c r="F82" s="332" t="s">
        <v>951</v>
      </c>
      <c r="G82" s="329" t="s">
        <v>347</v>
      </c>
      <c r="H82" s="329" t="s">
        <v>952</v>
      </c>
      <c r="I82" s="329"/>
      <c r="J82" s="329"/>
      <c r="K82" s="329"/>
      <c r="L82" s="329" t="s">
        <v>343</v>
      </c>
      <c r="M82" s="329" t="s">
        <v>953</v>
      </c>
      <c r="N82" s="330">
        <v>159</v>
      </c>
      <c r="O82" s="330">
        <v>42</v>
      </c>
      <c r="P82" s="329" t="s">
        <v>868</v>
      </c>
      <c r="Q82" s="329">
        <v>15013</v>
      </c>
      <c r="R82" s="329">
        <v>94</v>
      </c>
      <c r="S82" s="331">
        <v>159.7</v>
      </c>
      <c r="T82" s="329"/>
      <c r="U82" s="329"/>
      <c r="V82" s="331"/>
      <c r="W82" s="331">
        <v>15013</v>
      </c>
      <c r="X82" s="331">
        <v>94</v>
      </c>
      <c r="Y82" s="331">
        <v>159.7</v>
      </c>
    </row>
    <row r="83" spans="1:25" ht="15">
      <c r="A83" s="326" t="str">
        <f t="shared" si="1"/>
        <v>14,0106475</v>
      </c>
      <c r="B83" s="329" t="s">
        <v>742</v>
      </c>
      <c r="C83" s="329" t="s">
        <v>752</v>
      </c>
      <c r="D83" s="329">
        <v>4</v>
      </c>
      <c r="E83" s="329" t="s">
        <v>743</v>
      </c>
      <c r="F83" s="329" t="s">
        <v>954</v>
      </c>
      <c r="G83" s="329" t="s">
        <v>343</v>
      </c>
      <c r="H83" s="329" t="s">
        <v>952</v>
      </c>
      <c r="I83" s="329"/>
      <c r="J83" s="329"/>
      <c r="K83" s="329"/>
      <c r="L83" s="329" t="s">
        <v>343</v>
      </c>
      <c r="M83" s="329" t="s">
        <v>955</v>
      </c>
      <c r="N83" s="330">
        <v>169</v>
      </c>
      <c r="O83" s="330">
        <v>35</v>
      </c>
      <c r="P83" s="329" t="s">
        <v>829</v>
      </c>
      <c r="Q83" s="329">
        <v>675</v>
      </c>
      <c r="R83" s="329">
        <v>5</v>
      </c>
      <c r="S83" s="331">
        <v>135</v>
      </c>
      <c r="T83" s="329"/>
      <c r="U83" s="329"/>
      <c r="V83" s="331"/>
      <c r="W83" s="331">
        <v>675</v>
      </c>
      <c r="X83" s="331">
        <v>5</v>
      </c>
      <c r="Y83" s="331">
        <v>135</v>
      </c>
    </row>
    <row r="84" spans="1:25" ht="15">
      <c r="A84" s="326" t="str">
        <f t="shared" si="1"/>
        <v>91,0064083</v>
      </c>
      <c r="B84" s="329" t="s">
        <v>742</v>
      </c>
      <c r="C84" s="329" t="s">
        <v>743</v>
      </c>
      <c r="D84" s="329">
        <v>624</v>
      </c>
      <c r="E84" s="329" t="s">
        <v>932</v>
      </c>
      <c r="F84" s="329" t="s">
        <v>956</v>
      </c>
      <c r="G84" s="329" t="s">
        <v>347</v>
      </c>
      <c r="H84" s="329" t="s">
        <v>759</v>
      </c>
      <c r="I84" s="329"/>
      <c r="J84" s="329"/>
      <c r="K84" s="329"/>
      <c r="L84" s="329" t="s">
        <v>149</v>
      </c>
      <c r="M84" s="329" t="s">
        <v>957</v>
      </c>
      <c r="N84" s="330">
        <v>193</v>
      </c>
      <c r="O84" s="330">
        <v>18</v>
      </c>
      <c r="P84" s="329" t="s">
        <v>822</v>
      </c>
      <c r="Q84" s="329">
        <v>43059</v>
      </c>
      <c r="R84" s="329">
        <v>222</v>
      </c>
      <c r="S84" s="331">
        <v>193.9</v>
      </c>
      <c r="T84" s="329">
        <v>15458</v>
      </c>
      <c r="U84" s="329">
        <v>79</v>
      </c>
      <c r="V84" s="331">
        <v>195.6</v>
      </c>
      <c r="W84" s="331">
        <v>58517</v>
      </c>
      <c r="X84" s="331">
        <v>301</v>
      </c>
      <c r="Y84" s="331">
        <v>194.4</v>
      </c>
    </row>
    <row r="85" spans="1:25" ht="15">
      <c r="A85" s="326" t="str">
        <f t="shared" si="1"/>
        <v>09,0097443</v>
      </c>
      <c r="B85" s="329" t="s">
        <v>742</v>
      </c>
      <c r="C85" s="329" t="s">
        <v>743</v>
      </c>
      <c r="D85" s="329">
        <v>4</v>
      </c>
      <c r="E85" s="329" t="s">
        <v>878</v>
      </c>
      <c r="F85" s="329" t="s">
        <v>958</v>
      </c>
      <c r="G85" s="329" t="s">
        <v>347</v>
      </c>
      <c r="H85" s="329" t="s">
        <v>750</v>
      </c>
      <c r="I85" s="329"/>
      <c r="J85" s="329"/>
      <c r="K85" s="329"/>
      <c r="L85" s="329" t="s">
        <v>343</v>
      </c>
      <c r="M85" s="329" t="s">
        <v>959</v>
      </c>
      <c r="N85" s="330">
        <v>136</v>
      </c>
      <c r="O85" s="330">
        <v>58</v>
      </c>
      <c r="P85" s="329" t="s">
        <v>748</v>
      </c>
      <c r="Q85" s="329">
        <v>4909</v>
      </c>
      <c r="R85" s="329">
        <v>36</v>
      </c>
      <c r="S85" s="331">
        <v>136.3</v>
      </c>
      <c r="T85" s="329"/>
      <c r="U85" s="329"/>
      <c r="V85" s="331"/>
      <c r="W85" s="331">
        <v>4909</v>
      </c>
      <c r="X85" s="331">
        <v>36</v>
      </c>
      <c r="Y85" s="331">
        <v>136.3</v>
      </c>
    </row>
    <row r="86" spans="1:25" ht="15">
      <c r="A86" s="326" t="str">
        <f t="shared" si="1"/>
        <v>00,0060515</v>
      </c>
      <c r="B86" s="329" t="s">
        <v>742</v>
      </c>
      <c r="C86" s="329" t="s">
        <v>752</v>
      </c>
      <c r="D86" s="329">
        <v>235</v>
      </c>
      <c r="E86" s="329" t="s">
        <v>960</v>
      </c>
      <c r="F86" s="329" t="s">
        <v>961</v>
      </c>
      <c r="G86" s="329" t="s">
        <v>343</v>
      </c>
      <c r="H86" s="329" t="s">
        <v>746</v>
      </c>
      <c r="I86" s="329"/>
      <c r="J86" s="329"/>
      <c r="K86" s="329"/>
      <c r="L86" s="329" t="s">
        <v>149</v>
      </c>
      <c r="M86" s="329" t="s">
        <v>962</v>
      </c>
      <c r="N86" s="330">
        <v>139</v>
      </c>
      <c r="O86" s="330">
        <v>56</v>
      </c>
      <c r="P86" s="329" t="s">
        <v>756</v>
      </c>
      <c r="Q86" s="329">
        <v>7548</v>
      </c>
      <c r="R86" s="329">
        <v>54</v>
      </c>
      <c r="S86" s="331">
        <v>139.7</v>
      </c>
      <c r="T86" s="329">
        <v>16813</v>
      </c>
      <c r="U86" s="329">
        <v>117</v>
      </c>
      <c r="V86" s="331">
        <v>143.7</v>
      </c>
      <c r="W86" s="331">
        <v>24361</v>
      </c>
      <c r="X86" s="331">
        <v>171</v>
      </c>
      <c r="Y86" s="331">
        <v>142.4</v>
      </c>
    </row>
    <row r="87" spans="1:25" ht="15">
      <c r="A87" s="326" t="str">
        <f t="shared" si="1"/>
        <v>24,0123090</v>
      </c>
      <c r="B87" s="329" t="s">
        <v>742</v>
      </c>
      <c r="C87" s="329" t="s">
        <v>752</v>
      </c>
      <c r="D87" s="329">
        <v>4</v>
      </c>
      <c r="E87" s="329" t="s">
        <v>783</v>
      </c>
      <c r="F87" s="329" t="s">
        <v>963</v>
      </c>
      <c r="G87" s="329" t="s">
        <v>347</v>
      </c>
      <c r="H87" s="329" t="s">
        <v>802</v>
      </c>
      <c r="I87" s="329" t="s">
        <v>732</v>
      </c>
      <c r="J87" s="329"/>
      <c r="K87" s="329"/>
      <c r="L87" s="329" t="s">
        <v>343</v>
      </c>
      <c r="M87" s="329" t="s">
        <v>964</v>
      </c>
      <c r="N87" s="330">
        <v>140</v>
      </c>
      <c r="O87" s="330">
        <v>56</v>
      </c>
      <c r="P87" s="329" t="s">
        <v>829</v>
      </c>
      <c r="Q87" s="329"/>
      <c r="R87" s="329"/>
      <c r="S87" s="331"/>
      <c r="T87" s="329"/>
      <c r="U87" s="329"/>
      <c r="V87" s="331"/>
      <c r="W87" s="331"/>
      <c r="X87" s="331"/>
      <c r="Y87" s="331"/>
    </row>
    <row r="88" spans="1:25" ht="15">
      <c r="A88" s="326" t="str">
        <f t="shared" si="1"/>
        <v>12,0103656</v>
      </c>
      <c r="B88" s="329" t="s">
        <v>742</v>
      </c>
      <c r="C88" s="329" t="s">
        <v>743</v>
      </c>
      <c r="D88" s="329">
        <v>5</v>
      </c>
      <c r="E88" s="329" t="s">
        <v>744</v>
      </c>
      <c r="F88" s="329" t="s">
        <v>965</v>
      </c>
      <c r="G88" s="329" t="s">
        <v>343</v>
      </c>
      <c r="H88" s="329" t="s">
        <v>776</v>
      </c>
      <c r="I88" s="329"/>
      <c r="J88" s="329"/>
      <c r="K88" s="329" t="s">
        <v>321</v>
      </c>
      <c r="L88" s="329" t="s">
        <v>149</v>
      </c>
      <c r="M88" s="329" t="s">
        <v>966</v>
      </c>
      <c r="N88" s="330">
        <v>149</v>
      </c>
      <c r="O88" s="330">
        <v>49</v>
      </c>
      <c r="P88" s="329" t="s">
        <v>798</v>
      </c>
      <c r="Q88" s="329">
        <v>11374</v>
      </c>
      <c r="R88" s="329">
        <v>76</v>
      </c>
      <c r="S88" s="331">
        <v>149.6</v>
      </c>
      <c r="T88" s="329"/>
      <c r="U88" s="329"/>
      <c r="V88" s="331"/>
      <c r="W88" s="331">
        <v>11374</v>
      </c>
      <c r="X88" s="331">
        <v>76</v>
      </c>
      <c r="Y88" s="331">
        <v>149.6</v>
      </c>
    </row>
    <row r="89" spans="1:25" ht="15">
      <c r="A89" s="326" t="str">
        <f t="shared" si="1"/>
        <v>23,0121587</v>
      </c>
      <c r="B89" s="329" t="s">
        <v>742</v>
      </c>
      <c r="C89" s="329" t="s">
        <v>778</v>
      </c>
      <c r="D89" s="329">
        <v>3</v>
      </c>
      <c r="E89" s="329" t="s">
        <v>757</v>
      </c>
      <c r="F89" s="329" t="s">
        <v>967</v>
      </c>
      <c r="G89" s="329" t="s">
        <v>343</v>
      </c>
      <c r="H89" s="329" t="s">
        <v>776</v>
      </c>
      <c r="I89" s="329"/>
      <c r="J89" s="329"/>
      <c r="K89" s="329"/>
      <c r="L89" s="329" t="s">
        <v>343</v>
      </c>
      <c r="M89" s="329" t="s">
        <v>968</v>
      </c>
      <c r="N89" s="330">
        <v>92</v>
      </c>
      <c r="O89" s="330">
        <v>80</v>
      </c>
      <c r="P89" s="329" t="s">
        <v>782</v>
      </c>
      <c r="Q89" s="329"/>
      <c r="R89" s="329"/>
      <c r="S89" s="331"/>
      <c r="T89" s="329">
        <v>1687</v>
      </c>
      <c r="U89" s="329">
        <v>21</v>
      </c>
      <c r="V89" s="331">
        <v>80.3</v>
      </c>
      <c r="W89" s="331">
        <v>1687</v>
      </c>
      <c r="X89" s="331">
        <v>21</v>
      </c>
      <c r="Y89" s="331">
        <v>80.3</v>
      </c>
    </row>
    <row r="90" spans="1:25" ht="15">
      <c r="A90" s="326" t="str">
        <f t="shared" si="1"/>
        <v>22,0119398</v>
      </c>
      <c r="B90" s="329" t="s">
        <v>742</v>
      </c>
      <c r="C90" s="329" t="s">
        <v>778</v>
      </c>
      <c r="D90" s="329">
        <v>4</v>
      </c>
      <c r="E90" s="329" t="s">
        <v>761</v>
      </c>
      <c r="F90" s="329" t="s">
        <v>969</v>
      </c>
      <c r="G90" s="329" t="s">
        <v>343</v>
      </c>
      <c r="H90" s="329" t="s">
        <v>802</v>
      </c>
      <c r="I90" s="329"/>
      <c r="J90" s="329"/>
      <c r="K90" s="329"/>
      <c r="L90" s="329" t="s">
        <v>343</v>
      </c>
      <c r="M90" s="329" t="s">
        <v>970</v>
      </c>
      <c r="N90" s="330">
        <v>125</v>
      </c>
      <c r="O90" s="330">
        <v>66</v>
      </c>
      <c r="P90" s="329" t="s">
        <v>844</v>
      </c>
      <c r="Q90" s="329"/>
      <c r="R90" s="329"/>
      <c r="S90" s="331"/>
      <c r="T90" s="329"/>
      <c r="U90" s="329"/>
      <c r="V90" s="331"/>
      <c r="W90" s="331"/>
      <c r="X90" s="331"/>
      <c r="Y90" s="331"/>
    </row>
    <row r="91" spans="1:25" ht="15">
      <c r="A91" s="326" t="str">
        <f t="shared" si="1"/>
        <v>17,0111732</v>
      </c>
      <c r="B91" s="329" t="s">
        <v>742</v>
      </c>
      <c r="C91" s="329" t="s">
        <v>743</v>
      </c>
      <c r="D91" s="329">
        <v>621</v>
      </c>
      <c r="E91" s="329" t="s">
        <v>768</v>
      </c>
      <c r="F91" s="329" t="s">
        <v>971</v>
      </c>
      <c r="G91" s="329" t="s">
        <v>347</v>
      </c>
      <c r="H91" s="329" t="s">
        <v>746</v>
      </c>
      <c r="I91" s="329"/>
      <c r="J91" s="329" t="s">
        <v>149</v>
      </c>
      <c r="K91" s="329"/>
      <c r="L91" s="329" t="s">
        <v>343</v>
      </c>
      <c r="M91" s="329" t="s">
        <v>972</v>
      </c>
      <c r="N91" s="330">
        <v>165</v>
      </c>
      <c r="O91" s="330">
        <v>38</v>
      </c>
      <c r="P91" s="329" t="s">
        <v>771</v>
      </c>
      <c r="Q91" s="329">
        <v>19182</v>
      </c>
      <c r="R91" s="329">
        <v>116</v>
      </c>
      <c r="S91" s="331">
        <v>165.3</v>
      </c>
      <c r="T91" s="329"/>
      <c r="U91" s="329"/>
      <c r="V91" s="331"/>
      <c r="W91" s="331">
        <v>19182</v>
      </c>
      <c r="X91" s="331">
        <v>116</v>
      </c>
      <c r="Y91" s="331">
        <v>165.3</v>
      </c>
    </row>
    <row r="92" spans="1:25" ht="15">
      <c r="A92" s="326" t="str">
        <f t="shared" si="1"/>
        <v>05,0090148</v>
      </c>
      <c r="B92" s="329" t="s">
        <v>742</v>
      </c>
      <c r="C92" s="329" t="s">
        <v>752</v>
      </c>
      <c r="D92" s="329">
        <v>476</v>
      </c>
      <c r="E92" s="329" t="s">
        <v>935</v>
      </c>
      <c r="F92" s="329" t="s">
        <v>973</v>
      </c>
      <c r="G92" s="329" t="s">
        <v>347</v>
      </c>
      <c r="H92" s="329" t="s">
        <v>750</v>
      </c>
      <c r="I92" s="329"/>
      <c r="J92" s="329"/>
      <c r="K92" s="329"/>
      <c r="L92" s="329" t="s">
        <v>343</v>
      </c>
      <c r="M92" s="329" t="s">
        <v>646</v>
      </c>
      <c r="N92" s="330">
        <v>187</v>
      </c>
      <c r="O92" s="330">
        <v>23</v>
      </c>
      <c r="P92" s="329" t="s">
        <v>777</v>
      </c>
      <c r="Q92" s="329">
        <v>19319</v>
      </c>
      <c r="R92" s="329">
        <v>103</v>
      </c>
      <c r="S92" s="331">
        <v>187.5</v>
      </c>
      <c r="T92" s="329"/>
      <c r="U92" s="329"/>
      <c r="V92" s="331"/>
      <c r="W92" s="331">
        <v>19319</v>
      </c>
      <c r="X92" s="331">
        <v>103</v>
      </c>
      <c r="Y92" s="331">
        <v>187.5</v>
      </c>
    </row>
    <row r="93" spans="1:25" ht="15">
      <c r="A93" s="326" t="str">
        <f t="shared" si="1"/>
        <v>50,0060872</v>
      </c>
      <c r="B93" s="329" t="s">
        <v>742</v>
      </c>
      <c r="C93" s="329" t="s">
        <v>752</v>
      </c>
      <c r="D93" s="329">
        <v>476</v>
      </c>
      <c r="E93" s="329" t="s">
        <v>752</v>
      </c>
      <c r="F93" s="329" t="s">
        <v>974</v>
      </c>
      <c r="G93" s="329" t="s">
        <v>347</v>
      </c>
      <c r="H93" s="329" t="s">
        <v>759</v>
      </c>
      <c r="I93" s="329"/>
      <c r="J93" s="329"/>
      <c r="K93" s="329"/>
      <c r="L93" s="329" t="s">
        <v>343</v>
      </c>
      <c r="M93" s="329" t="s">
        <v>524</v>
      </c>
      <c r="N93" s="330">
        <v>182</v>
      </c>
      <c r="O93" s="330">
        <v>26</v>
      </c>
      <c r="P93" s="329" t="s">
        <v>777</v>
      </c>
      <c r="Q93" s="329">
        <v>10405</v>
      </c>
      <c r="R93" s="329">
        <v>57</v>
      </c>
      <c r="S93" s="331">
        <v>182.5</v>
      </c>
      <c r="T93" s="329"/>
      <c r="U93" s="329"/>
      <c r="V93" s="331"/>
      <c r="W93" s="331">
        <v>10405</v>
      </c>
      <c r="X93" s="331">
        <v>57</v>
      </c>
      <c r="Y93" s="331">
        <v>182.5</v>
      </c>
    </row>
    <row r="94" spans="1:25" ht="15">
      <c r="A94" s="326" t="str">
        <f t="shared" si="1"/>
        <v>23,0121201</v>
      </c>
      <c r="B94" s="329" t="s">
        <v>742</v>
      </c>
      <c r="C94" s="329" t="s">
        <v>752</v>
      </c>
      <c r="D94" s="329">
        <v>235</v>
      </c>
      <c r="E94" s="329" t="s">
        <v>757</v>
      </c>
      <c r="F94" s="329" t="s">
        <v>975</v>
      </c>
      <c r="G94" s="329" t="s">
        <v>347</v>
      </c>
      <c r="H94" s="329" t="s">
        <v>750</v>
      </c>
      <c r="I94" s="329"/>
      <c r="J94" s="329"/>
      <c r="K94" s="329"/>
      <c r="L94" s="329" t="s">
        <v>149</v>
      </c>
      <c r="M94" s="329" t="s">
        <v>976</v>
      </c>
      <c r="N94" s="330">
        <v>133</v>
      </c>
      <c r="O94" s="330">
        <v>60</v>
      </c>
      <c r="P94" s="329" t="s">
        <v>756</v>
      </c>
      <c r="Q94" s="329">
        <v>734</v>
      </c>
      <c r="R94" s="329">
        <v>6</v>
      </c>
      <c r="S94" s="331">
        <v>122.3</v>
      </c>
      <c r="T94" s="329">
        <v>8460</v>
      </c>
      <c r="U94" s="329">
        <v>63</v>
      </c>
      <c r="V94" s="331">
        <v>134.2</v>
      </c>
      <c r="W94" s="331">
        <v>9194</v>
      </c>
      <c r="X94" s="331">
        <v>69</v>
      </c>
      <c r="Y94" s="331">
        <v>133.2</v>
      </c>
    </row>
    <row r="95" spans="1:25" ht="15">
      <c r="A95" s="326" t="str">
        <f t="shared" si="1"/>
        <v>23,0121942</v>
      </c>
      <c r="B95" s="329" t="s">
        <v>742</v>
      </c>
      <c r="C95" s="329" t="s">
        <v>743</v>
      </c>
      <c r="D95" s="329">
        <v>621</v>
      </c>
      <c r="E95" s="329" t="s">
        <v>757</v>
      </c>
      <c r="F95" s="329" t="s">
        <v>977</v>
      </c>
      <c r="G95" s="329" t="s">
        <v>347</v>
      </c>
      <c r="H95" s="329" t="s">
        <v>750</v>
      </c>
      <c r="I95" s="329"/>
      <c r="J95" s="329"/>
      <c r="K95" s="329"/>
      <c r="L95" s="329" t="s">
        <v>343</v>
      </c>
      <c r="M95" s="329" t="s">
        <v>978</v>
      </c>
      <c r="N95" s="330">
        <v>194</v>
      </c>
      <c r="O95" s="330">
        <v>18</v>
      </c>
      <c r="P95" s="329" t="s">
        <v>771</v>
      </c>
      <c r="Q95" s="329"/>
      <c r="R95" s="329"/>
      <c r="S95" s="331"/>
      <c r="T95" s="329"/>
      <c r="U95" s="329"/>
      <c r="V95" s="331"/>
      <c r="W95" s="331"/>
      <c r="X95" s="331"/>
      <c r="Y95" s="331"/>
    </row>
    <row r="96" spans="1:25" ht="15">
      <c r="A96" s="326" t="str">
        <f t="shared" si="1"/>
        <v>13,0104693</v>
      </c>
      <c r="B96" s="329" t="s">
        <v>742</v>
      </c>
      <c r="C96" s="329" t="s">
        <v>752</v>
      </c>
      <c r="D96" s="329">
        <v>4</v>
      </c>
      <c r="E96" s="329" t="s">
        <v>779</v>
      </c>
      <c r="F96" s="329" t="s">
        <v>979</v>
      </c>
      <c r="G96" s="329" t="s">
        <v>347</v>
      </c>
      <c r="H96" s="329" t="s">
        <v>759</v>
      </c>
      <c r="I96" s="329"/>
      <c r="J96" s="329"/>
      <c r="K96" s="329"/>
      <c r="L96" s="329" t="s">
        <v>343</v>
      </c>
      <c r="M96" s="329" t="s">
        <v>980</v>
      </c>
      <c r="N96" s="330">
        <v>173</v>
      </c>
      <c r="O96" s="330">
        <v>32</v>
      </c>
      <c r="P96" s="329" t="s">
        <v>829</v>
      </c>
      <c r="Q96" s="329">
        <v>5206</v>
      </c>
      <c r="R96" s="329">
        <v>30</v>
      </c>
      <c r="S96" s="331">
        <v>173.5</v>
      </c>
      <c r="T96" s="329"/>
      <c r="U96" s="329"/>
      <c r="V96" s="331"/>
      <c r="W96" s="331">
        <v>5206</v>
      </c>
      <c r="X96" s="331">
        <v>30</v>
      </c>
      <c r="Y96" s="331">
        <v>173.5</v>
      </c>
    </row>
    <row r="97" spans="1:25" ht="15">
      <c r="A97" s="326" t="str">
        <f t="shared" si="1"/>
        <v>12,0103869</v>
      </c>
      <c r="B97" s="329" t="s">
        <v>742</v>
      </c>
      <c r="C97" s="329" t="s">
        <v>752</v>
      </c>
      <c r="D97" s="329">
        <v>235</v>
      </c>
      <c r="E97" s="329" t="s">
        <v>744</v>
      </c>
      <c r="F97" s="329" t="s">
        <v>981</v>
      </c>
      <c r="G97" s="329" t="s">
        <v>347</v>
      </c>
      <c r="H97" s="329" t="s">
        <v>776</v>
      </c>
      <c r="I97" s="329"/>
      <c r="J97" s="329"/>
      <c r="K97" s="329"/>
      <c r="L97" s="329" t="s">
        <v>343</v>
      </c>
      <c r="M97" s="329" t="s">
        <v>982</v>
      </c>
      <c r="N97" s="330">
        <v>194</v>
      </c>
      <c r="O97" s="330">
        <v>18</v>
      </c>
      <c r="P97" s="329" t="s">
        <v>756</v>
      </c>
      <c r="Q97" s="329"/>
      <c r="R97" s="329"/>
      <c r="S97" s="331"/>
      <c r="T97" s="329"/>
      <c r="U97" s="329"/>
      <c r="V97" s="331"/>
      <c r="W97" s="331"/>
      <c r="X97" s="331"/>
      <c r="Y97" s="331"/>
    </row>
    <row r="98" spans="1:25" ht="15">
      <c r="A98" s="326" t="str">
        <f t="shared" si="1"/>
        <v>21,0118617</v>
      </c>
      <c r="B98" s="329" t="s">
        <v>742</v>
      </c>
      <c r="C98" s="329" t="s">
        <v>743</v>
      </c>
      <c r="D98" s="329">
        <v>621</v>
      </c>
      <c r="E98" s="329" t="s">
        <v>919</v>
      </c>
      <c r="F98" s="329" t="s">
        <v>983</v>
      </c>
      <c r="G98" s="329" t="s">
        <v>347</v>
      </c>
      <c r="H98" s="329" t="s">
        <v>750</v>
      </c>
      <c r="I98" s="329"/>
      <c r="J98" s="329"/>
      <c r="K98" s="329"/>
      <c r="L98" s="329" t="s">
        <v>343</v>
      </c>
      <c r="M98" s="329" t="s">
        <v>984</v>
      </c>
      <c r="N98" s="330">
        <v>165</v>
      </c>
      <c r="O98" s="330">
        <v>38</v>
      </c>
      <c r="P98" s="329" t="s">
        <v>771</v>
      </c>
      <c r="Q98" s="329">
        <v>5119</v>
      </c>
      <c r="R98" s="329">
        <v>31</v>
      </c>
      <c r="S98" s="331">
        <v>165.1</v>
      </c>
      <c r="T98" s="329"/>
      <c r="U98" s="329"/>
      <c r="V98" s="331"/>
      <c r="W98" s="331">
        <v>5119</v>
      </c>
      <c r="X98" s="331">
        <v>31</v>
      </c>
      <c r="Y98" s="331">
        <v>165.1</v>
      </c>
    </row>
    <row r="99" spans="1:25" ht="15">
      <c r="A99" s="326" t="str">
        <f t="shared" si="1"/>
        <v>85,0032111</v>
      </c>
      <c r="B99" s="329" t="s">
        <v>742</v>
      </c>
      <c r="C99" s="329" t="s">
        <v>743</v>
      </c>
      <c r="D99" s="329">
        <v>4</v>
      </c>
      <c r="E99" s="329" t="s">
        <v>849</v>
      </c>
      <c r="F99" s="329" t="s">
        <v>985</v>
      </c>
      <c r="G99" s="329" t="s">
        <v>347</v>
      </c>
      <c r="H99" s="329" t="s">
        <v>776</v>
      </c>
      <c r="I99" s="329"/>
      <c r="J99" s="329"/>
      <c r="K99" s="329"/>
      <c r="L99" s="329" t="s">
        <v>343</v>
      </c>
      <c r="M99" s="329" t="s">
        <v>986</v>
      </c>
      <c r="N99" s="330">
        <v>166</v>
      </c>
      <c r="O99" s="330">
        <v>37</v>
      </c>
      <c r="P99" s="329" t="s">
        <v>748</v>
      </c>
      <c r="Q99" s="329">
        <v>24251</v>
      </c>
      <c r="R99" s="329">
        <v>146</v>
      </c>
      <c r="S99" s="331">
        <v>166.1</v>
      </c>
      <c r="T99" s="329"/>
      <c r="U99" s="329"/>
      <c r="V99" s="331"/>
      <c r="W99" s="331">
        <v>24251</v>
      </c>
      <c r="X99" s="331">
        <v>146</v>
      </c>
      <c r="Y99" s="331">
        <v>166.1</v>
      </c>
    </row>
    <row r="100" spans="1:25" ht="15">
      <c r="A100" s="326" t="str">
        <f t="shared" si="1"/>
        <v>91,0065510</v>
      </c>
      <c r="B100" s="329" t="s">
        <v>742</v>
      </c>
      <c r="C100" s="329" t="s">
        <v>752</v>
      </c>
      <c r="D100" s="329">
        <v>235</v>
      </c>
      <c r="E100" s="329" t="s">
        <v>932</v>
      </c>
      <c r="F100" s="329" t="s">
        <v>987</v>
      </c>
      <c r="G100" s="329" t="s">
        <v>343</v>
      </c>
      <c r="H100" s="329" t="s">
        <v>776</v>
      </c>
      <c r="I100" s="329"/>
      <c r="J100" s="329"/>
      <c r="K100" s="329"/>
      <c r="L100" s="329" t="s">
        <v>343</v>
      </c>
      <c r="M100" s="329" t="s">
        <v>988</v>
      </c>
      <c r="N100" s="330">
        <v>144</v>
      </c>
      <c r="O100" s="330">
        <v>53</v>
      </c>
      <c r="P100" s="329" t="s">
        <v>756</v>
      </c>
      <c r="Q100" s="329">
        <v>2615</v>
      </c>
      <c r="R100" s="329">
        <v>19</v>
      </c>
      <c r="S100" s="331">
        <v>137.6</v>
      </c>
      <c r="T100" s="329">
        <v>11005</v>
      </c>
      <c r="U100" s="329">
        <v>75</v>
      </c>
      <c r="V100" s="331">
        <v>146.7</v>
      </c>
      <c r="W100" s="331">
        <v>13620</v>
      </c>
      <c r="X100" s="331">
        <v>94</v>
      </c>
      <c r="Y100" s="331">
        <v>144.8</v>
      </c>
    </row>
    <row r="101" spans="1:25" ht="15">
      <c r="A101" s="326" t="str">
        <f t="shared" si="1"/>
        <v>92,0067990</v>
      </c>
      <c r="B101" s="333" t="s">
        <v>742</v>
      </c>
      <c r="C101" s="334" t="s">
        <v>752</v>
      </c>
      <c r="D101" s="334">
        <v>235</v>
      </c>
      <c r="E101" s="334" t="s">
        <v>989</v>
      </c>
      <c r="F101" s="334" t="s">
        <v>990</v>
      </c>
      <c r="G101" s="334" t="s">
        <v>347</v>
      </c>
      <c r="H101" s="334" t="s">
        <v>776</v>
      </c>
      <c r="I101" s="334"/>
      <c r="J101" s="334"/>
      <c r="K101" s="334"/>
      <c r="L101" s="334" t="s">
        <v>343</v>
      </c>
      <c r="M101" s="334" t="s">
        <v>991</v>
      </c>
      <c r="N101" s="335">
        <v>170</v>
      </c>
      <c r="O101" s="335">
        <v>35</v>
      </c>
      <c r="P101" s="334" t="s">
        <v>756</v>
      </c>
      <c r="Q101" s="334">
        <v>809</v>
      </c>
      <c r="R101" s="334">
        <v>6</v>
      </c>
      <c r="S101" s="336">
        <v>134.8</v>
      </c>
      <c r="T101" s="334">
        <v>12499</v>
      </c>
      <c r="U101" s="334">
        <v>72</v>
      </c>
      <c r="V101" s="336">
        <v>173.5</v>
      </c>
      <c r="W101" s="336">
        <v>13308</v>
      </c>
      <c r="X101" s="336">
        <v>78</v>
      </c>
      <c r="Y101" s="336">
        <v>170.6</v>
      </c>
    </row>
    <row r="102" spans="1:25" ht="15">
      <c r="A102" s="326" t="str">
        <f t="shared" si="1"/>
        <v>87,0053446</v>
      </c>
      <c r="B102" s="333" t="s">
        <v>742</v>
      </c>
      <c r="C102" s="334" t="s">
        <v>743</v>
      </c>
      <c r="D102" s="334">
        <v>621</v>
      </c>
      <c r="E102" s="334" t="s">
        <v>835</v>
      </c>
      <c r="F102" s="334" t="s">
        <v>992</v>
      </c>
      <c r="G102" s="334" t="s">
        <v>347</v>
      </c>
      <c r="H102" s="334" t="s">
        <v>776</v>
      </c>
      <c r="I102" s="334"/>
      <c r="J102" s="334" t="s">
        <v>149</v>
      </c>
      <c r="K102" s="334"/>
      <c r="L102" s="334" t="s">
        <v>343</v>
      </c>
      <c r="M102" s="334" t="s">
        <v>993</v>
      </c>
      <c r="N102" s="335">
        <v>169</v>
      </c>
      <c r="O102" s="335">
        <v>35</v>
      </c>
      <c r="P102" s="334" t="s">
        <v>771</v>
      </c>
      <c r="Q102" s="334">
        <v>6264</v>
      </c>
      <c r="R102" s="334">
        <v>37</v>
      </c>
      <c r="S102" s="336">
        <v>169.2</v>
      </c>
      <c r="T102" s="334"/>
      <c r="U102" s="334"/>
      <c r="V102" s="336"/>
      <c r="W102" s="336">
        <v>6264</v>
      </c>
      <c r="X102" s="336">
        <v>37</v>
      </c>
      <c r="Y102" s="336">
        <v>169.2</v>
      </c>
    </row>
    <row r="103" spans="1:25" ht="15">
      <c r="A103" s="326" t="str">
        <f t="shared" si="1"/>
        <v>10,0099983</v>
      </c>
      <c r="B103" s="329" t="s">
        <v>742</v>
      </c>
      <c r="C103" s="329" t="s">
        <v>752</v>
      </c>
      <c r="D103" s="329">
        <v>235</v>
      </c>
      <c r="E103" s="329" t="s">
        <v>859</v>
      </c>
      <c r="F103" s="329" t="s">
        <v>994</v>
      </c>
      <c r="G103" s="329" t="s">
        <v>343</v>
      </c>
      <c r="H103" s="329" t="s">
        <v>750</v>
      </c>
      <c r="I103" s="329"/>
      <c r="J103" s="329"/>
      <c r="K103" s="329"/>
      <c r="L103" s="329" t="s">
        <v>343</v>
      </c>
      <c r="M103" s="329" t="s">
        <v>995</v>
      </c>
      <c r="N103" s="330">
        <v>162</v>
      </c>
      <c r="O103" s="330">
        <v>40</v>
      </c>
      <c r="P103" s="329" t="s">
        <v>756</v>
      </c>
      <c r="Q103" s="329">
        <v>4699</v>
      </c>
      <c r="R103" s="329">
        <v>29</v>
      </c>
      <c r="S103" s="331">
        <v>162</v>
      </c>
      <c r="T103" s="329">
        <v>14101</v>
      </c>
      <c r="U103" s="329">
        <v>87</v>
      </c>
      <c r="V103" s="331">
        <v>162</v>
      </c>
      <c r="W103" s="331">
        <v>18800</v>
      </c>
      <c r="X103" s="331">
        <v>116</v>
      </c>
      <c r="Y103" s="331">
        <v>162</v>
      </c>
    </row>
    <row r="104" spans="1:25" ht="15">
      <c r="A104" s="326" t="str">
        <f t="shared" si="1"/>
        <v>20,0118056</v>
      </c>
      <c r="B104" s="329" t="s">
        <v>742</v>
      </c>
      <c r="C104" s="329" t="s">
        <v>743</v>
      </c>
      <c r="D104" s="329">
        <v>4</v>
      </c>
      <c r="E104" s="329" t="s">
        <v>765</v>
      </c>
      <c r="F104" s="329" t="s">
        <v>996</v>
      </c>
      <c r="G104" s="329" t="s">
        <v>343</v>
      </c>
      <c r="H104" s="329" t="s">
        <v>750</v>
      </c>
      <c r="I104" s="329"/>
      <c r="J104" s="329"/>
      <c r="K104" s="329"/>
      <c r="L104" s="329" t="s">
        <v>343</v>
      </c>
      <c r="M104" s="329" t="s">
        <v>997</v>
      </c>
      <c r="N104" s="330">
        <v>152</v>
      </c>
      <c r="O104" s="330">
        <v>47</v>
      </c>
      <c r="P104" s="329" t="s">
        <v>748</v>
      </c>
      <c r="Q104" s="329">
        <v>15214</v>
      </c>
      <c r="R104" s="329">
        <v>100</v>
      </c>
      <c r="S104" s="331">
        <v>152.1</v>
      </c>
      <c r="T104" s="329"/>
      <c r="U104" s="329"/>
      <c r="V104" s="331"/>
      <c r="W104" s="331">
        <v>15214</v>
      </c>
      <c r="X104" s="331">
        <v>100</v>
      </c>
      <c r="Y104" s="331">
        <v>152.1</v>
      </c>
    </row>
    <row r="105" spans="1:25" ht="15">
      <c r="A105" s="326" t="str">
        <f t="shared" si="1"/>
        <v>24,0123826</v>
      </c>
      <c r="B105" s="329" t="s">
        <v>742</v>
      </c>
      <c r="C105" s="329" t="s">
        <v>743</v>
      </c>
      <c r="D105" s="329">
        <v>4</v>
      </c>
      <c r="E105" s="329" t="s">
        <v>783</v>
      </c>
      <c r="F105" s="329" t="s">
        <v>998</v>
      </c>
      <c r="G105" s="329" t="s">
        <v>347</v>
      </c>
      <c r="H105" s="329" t="s">
        <v>802</v>
      </c>
      <c r="I105" s="329" t="s">
        <v>732</v>
      </c>
      <c r="J105" s="329"/>
      <c r="K105" s="329"/>
      <c r="L105" s="329" t="s">
        <v>343</v>
      </c>
      <c r="M105" s="329" t="s">
        <v>999</v>
      </c>
      <c r="N105" s="330">
        <v>88</v>
      </c>
      <c r="O105" s="330">
        <v>80</v>
      </c>
      <c r="P105" s="329" t="s">
        <v>748</v>
      </c>
      <c r="Q105" s="329">
        <v>1586</v>
      </c>
      <c r="R105" s="329">
        <v>18</v>
      </c>
      <c r="S105" s="331">
        <v>88.1</v>
      </c>
      <c r="T105" s="329"/>
      <c r="U105" s="329"/>
      <c r="V105" s="331"/>
      <c r="W105" s="331">
        <v>1586</v>
      </c>
      <c r="X105" s="331">
        <v>18</v>
      </c>
      <c r="Y105" s="331">
        <v>88.1</v>
      </c>
    </row>
    <row r="106" spans="1:25" ht="15">
      <c r="A106" s="326" t="str">
        <f t="shared" si="1"/>
        <v>89,0059209</v>
      </c>
      <c r="B106" s="329" t="s">
        <v>742</v>
      </c>
      <c r="C106" s="329" t="s">
        <v>752</v>
      </c>
      <c r="D106" s="329">
        <v>477</v>
      </c>
      <c r="E106" s="329" t="s">
        <v>1000</v>
      </c>
      <c r="F106" s="329" t="s">
        <v>1001</v>
      </c>
      <c r="G106" s="329" t="s">
        <v>347</v>
      </c>
      <c r="H106" s="329" t="s">
        <v>776</v>
      </c>
      <c r="I106" s="329"/>
      <c r="J106" s="329"/>
      <c r="K106" s="329"/>
      <c r="L106" s="329" t="s">
        <v>343</v>
      </c>
      <c r="M106" s="329" t="s">
        <v>1002</v>
      </c>
      <c r="N106" s="330">
        <v>174</v>
      </c>
      <c r="O106" s="330">
        <v>32</v>
      </c>
      <c r="P106" s="329" t="s">
        <v>786</v>
      </c>
      <c r="Q106" s="329">
        <v>14499</v>
      </c>
      <c r="R106" s="329">
        <v>83</v>
      </c>
      <c r="S106" s="331">
        <v>174.6</v>
      </c>
      <c r="T106" s="329"/>
      <c r="U106" s="329"/>
      <c r="V106" s="331"/>
      <c r="W106" s="331">
        <v>14499</v>
      </c>
      <c r="X106" s="331">
        <v>83</v>
      </c>
      <c r="Y106" s="331">
        <v>174.6</v>
      </c>
    </row>
    <row r="107" spans="1:25" ht="15">
      <c r="A107" s="326" t="str">
        <f t="shared" si="1"/>
        <v>16,0108723</v>
      </c>
      <c r="B107" s="329" t="s">
        <v>742</v>
      </c>
      <c r="C107" s="329" t="s">
        <v>752</v>
      </c>
      <c r="D107" s="329">
        <v>235</v>
      </c>
      <c r="E107" s="329" t="s">
        <v>908</v>
      </c>
      <c r="F107" s="329" t="s">
        <v>1003</v>
      </c>
      <c r="G107" s="329" t="s">
        <v>343</v>
      </c>
      <c r="H107" s="329" t="s">
        <v>759</v>
      </c>
      <c r="I107" s="329"/>
      <c r="J107" s="329"/>
      <c r="K107" s="329"/>
      <c r="L107" s="329" t="s">
        <v>343</v>
      </c>
      <c r="M107" s="329" t="s">
        <v>1004</v>
      </c>
      <c r="N107" s="330">
        <v>124</v>
      </c>
      <c r="O107" s="330">
        <v>67</v>
      </c>
      <c r="P107" s="329" t="s">
        <v>756</v>
      </c>
      <c r="Q107" s="329"/>
      <c r="R107" s="329"/>
      <c r="S107" s="331"/>
      <c r="T107" s="329">
        <v>7486</v>
      </c>
      <c r="U107" s="329">
        <v>60</v>
      </c>
      <c r="V107" s="331">
        <v>124.7</v>
      </c>
      <c r="W107" s="331">
        <v>7486</v>
      </c>
      <c r="X107" s="331">
        <v>60</v>
      </c>
      <c r="Y107" s="331">
        <v>124.7</v>
      </c>
    </row>
    <row r="108" spans="1:25" ht="15">
      <c r="A108" s="326" t="str">
        <f t="shared" si="1"/>
        <v>24,0123228</v>
      </c>
      <c r="B108" s="329" t="s">
        <v>742</v>
      </c>
      <c r="C108" s="329" t="s">
        <v>743</v>
      </c>
      <c r="D108" s="329">
        <v>621</v>
      </c>
      <c r="E108" s="329" t="s">
        <v>783</v>
      </c>
      <c r="F108" s="329" t="s">
        <v>1005</v>
      </c>
      <c r="G108" s="329" t="s">
        <v>343</v>
      </c>
      <c r="H108" s="329" t="s">
        <v>759</v>
      </c>
      <c r="I108" s="329" t="s">
        <v>732</v>
      </c>
      <c r="J108" s="329"/>
      <c r="K108" s="329"/>
      <c r="L108" s="329" t="s">
        <v>343</v>
      </c>
      <c r="M108" s="329" t="s">
        <v>1006</v>
      </c>
      <c r="N108" s="330">
        <v>131</v>
      </c>
      <c r="O108" s="330">
        <v>62</v>
      </c>
      <c r="P108" s="329" t="s">
        <v>771</v>
      </c>
      <c r="Q108" s="329">
        <v>3827</v>
      </c>
      <c r="R108" s="329">
        <v>29</v>
      </c>
      <c r="S108" s="331">
        <v>131.9</v>
      </c>
      <c r="T108" s="329"/>
      <c r="U108" s="329"/>
      <c r="V108" s="331"/>
      <c r="W108" s="331">
        <v>3827</v>
      </c>
      <c r="X108" s="331">
        <v>29</v>
      </c>
      <c r="Y108" s="331">
        <v>131.9</v>
      </c>
    </row>
    <row r="109" spans="1:25" ht="15">
      <c r="A109" s="326" t="str">
        <f t="shared" si="1"/>
        <v>24,0123227</v>
      </c>
      <c r="B109" s="329" t="s">
        <v>742</v>
      </c>
      <c r="C109" s="329" t="s">
        <v>743</v>
      </c>
      <c r="D109" s="329">
        <v>621</v>
      </c>
      <c r="E109" s="329" t="s">
        <v>783</v>
      </c>
      <c r="F109" s="329" t="s">
        <v>1007</v>
      </c>
      <c r="G109" s="329" t="s">
        <v>347</v>
      </c>
      <c r="H109" s="329" t="s">
        <v>759</v>
      </c>
      <c r="I109" s="329" t="s">
        <v>732</v>
      </c>
      <c r="J109" s="329"/>
      <c r="K109" s="329"/>
      <c r="L109" s="329" t="s">
        <v>343</v>
      </c>
      <c r="M109" s="329" t="s">
        <v>1008</v>
      </c>
      <c r="N109" s="330">
        <v>151</v>
      </c>
      <c r="O109" s="330">
        <v>48</v>
      </c>
      <c r="P109" s="329" t="s">
        <v>771</v>
      </c>
      <c r="Q109" s="329">
        <v>5159</v>
      </c>
      <c r="R109" s="329">
        <v>34</v>
      </c>
      <c r="S109" s="331">
        <v>151.7</v>
      </c>
      <c r="T109" s="329"/>
      <c r="U109" s="329"/>
      <c r="V109" s="331"/>
      <c r="W109" s="331">
        <v>5159</v>
      </c>
      <c r="X109" s="331">
        <v>34</v>
      </c>
      <c r="Y109" s="331">
        <v>151.7</v>
      </c>
    </row>
    <row r="110" spans="1:25" ht="15">
      <c r="A110" s="326" t="str">
        <f t="shared" si="1"/>
        <v>24,0123174</v>
      </c>
      <c r="B110" s="329" t="s">
        <v>742</v>
      </c>
      <c r="C110" s="329" t="s">
        <v>752</v>
      </c>
      <c r="D110" s="329">
        <v>476</v>
      </c>
      <c r="E110" s="329" t="s">
        <v>783</v>
      </c>
      <c r="F110" s="329" t="s">
        <v>1009</v>
      </c>
      <c r="G110" s="329" t="s">
        <v>347</v>
      </c>
      <c r="H110" s="329" t="s">
        <v>759</v>
      </c>
      <c r="I110" s="329" t="s">
        <v>732</v>
      </c>
      <c r="J110" s="329"/>
      <c r="K110" s="329"/>
      <c r="L110" s="329" t="s">
        <v>343</v>
      </c>
      <c r="M110" s="329" t="s">
        <v>1010</v>
      </c>
      <c r="N110" s="330">
        <v>145</v>
      </c>
      <c r="O110" s="330">
        <v>52</v>
      </c>
      <c r="P110" s="329" t="s">
        <v>777</v>
      </c>
      <c r="Q110" s="329">
        <v>1984</v>
      </c>
      <c r="R110" s="329">
        <v>14</v>
      </c>
      <c r="S110" s="331">
        <v>141.7</v>
      </c>
      <c r="T110" s="329"/>
      <c r="U110" s="329"/>
      <c r="V110" s="331"/>
      <c r="W110" s="331">
        <v>1984</v>
      </c>
      <c r="X110" s="331">
        <v>14</v>
      </c>
      <c r="Y110" s="331">
        <v>141.7</v>
      </c>
    </row>
    <row r="111" spans="1:25" ht="15">
      <c r="A111" s="326" t="str">
        <f t="shared" si="1"/>
        <v>18,0113619</v>
      </c>
      <c r="B111" s="329" t="s">
        <v>742</v>
      </c>
      <c r="C111" s="329" t="s">
        <v>752</v>
      </c>
      <c r="D111" s="329">
        <v>4</v>
      </c>
      <c r="E111" s="329" t="s">
        <v>1011</v>
      </c>
      <c r="F111" s="329" t="s">
        <v>1012</v>
      </c>
      <c r="G111" s="329" t="s">
        <v>347</v>
      </c>
      <c r="H111" s="329" t="s">
        <v>750</v>
      </c>
      <c r="I111" s="329"/>
      <c r="J111" s="329" t="s">
        <v>149</v>
      </c>
      <c r="K111" s="329"/>
      <c r="L111" s="329" t="s">
        <v>343</v>
      </c>
      <c r="M111" s="329" t="s">
        <v>1013</v>
      </c>
      <c r="N111" s="330">
        <v>179</v>
      </c>
      <c r="O111" s="330">
        <v>28</v>
      </c>
      <c r="P111" s="329" t="s">
        <v>829</v>
      </c>
      <c r="Q111" s="329">
        <v>19178</v>
      </c>
      <c r="R111" s="329">
        <v>107</v>
      </c>
      <c r="S111" s="331">
        <v>179.2</v>
      </c>
      <c r="T111" s="329"/>
      <c r="U111" s="329"/>
      <c r="V111" s="331"/>
      <c r="W111" s="331">
        <v>19178</v>
      </c>
      <c r="X111" s="331">
        <v>107</v>
      </c>
      <c r="Y111" s="331">
        <v>179.2</v>
      </c>
    </row>
    <row r="112" spans="1:25" ht="15">
      <c r="A112" s="326" t="str">
        <f t="shared" si="1"/>
        <v>12,0104422</v>
      </c>
      <c r="B112" s="329" t="s">
        <v>742</v>
      </c>
      <c r="C112" s="329" t="s">
        <v>743</v>
      </c>
      <c r="D112" s="329">
        <v>4</v>
      </c>
      <c r="E112" s="329" t="s">
        <v>744</v>
      </c>
      <c r="F112" s="329" t="s">
        <v>1014</v>
      </c>
      <c r="G112" s="329" t="s">
        <v>343</v>
      </c>
      <c r="H112" s="329" t="s">
        <v>750</v>
      </c>
      <c r="I112" s="329"/>
      <c r="J112" s="329"/>
      <c r="K112" s="329"/>
      <c r="L112" s="329" t="s">
        <v>343</v>
      </c>
      <c r="M112" s="329" t="s">
        <v>1015</v>
      </c>
      <c r="N112" s="330">
        <v>179</v>
      </c>
      <c r="O112" s="330">
        <v>28</v>
      </c>
      <c r="P112" s="329" t="s">
        <v>748</v>
      </c>
      <c r="Q112" s="329"/>
      <c r="R112" s="329"/>
      <c r="S112" s="331"/>
      <c r="T112" s="329"/>
      <c r="U112" s="329"/>
      <c r="V112" s="331"/>
      <c r="W112" s="331"/>
      <c r="X112" s="331"/>
      <c r="Y112" s="331"/>
    </row>
    <row r="113" spans="1:25" ht="15">
      <c r="A113" s="326" t="str">
        <f t="shared" si="1"/>
        <v>02,0063344</v>
      </c>
      <c r="B113" s="329" t="s">
        <v>742</v>
      </c>
      <c r="C113" s="329" t="s">
        <v>743</v>
      </c>
      <c r="D113" s="329">
        <v>621</v>
      </c>
      <c r="E113" s="329" t="s">
        <v>809</v>
      </c>
      <c r="F113" s="329" t="s">
        <v>1016</v>
      </c>
      <c r="G113" s="329" t="s">
        <v>343</v>
      </c>
      <c r="H113" s="329" t="s">
        <v>776</v>
      </c>
      <c r="I113" s="329"/>
      <c r="J113" s="329"/>
      <c r="K113" s="329"/>
      <c r="L113" s="329" t="s">
        <v>343</v>
      </c>
      <c r="M113" s="329" t="s">
        <v>1017</v>
      </c>
      <c r="N113" s="330">
        <v>155</v>
      </c>
      <c r="O113" s="330">
        <v>45</v>
      </c>
      <c r="P113" s="329" t="s">
        <v>771</v>
      </c>
      <c r="Q113" s="329">
        <v>1398</v>
      </c>
      <c r="R113" s="329">
        <v>11</v>
      </c>
      <c r="S113" s="331">
        <v>127</v>
      </c>
      <c r="T113" s="329"/>
      <c r="U113" s="329"/>
      <c r="V113" s="331"/>
      <c r="W113" s="331">
        <v>1398</v>
      </c>
      <c r="X113" s="331">
        <v>11</v>
      </c>
      <c r="Y113" s="331">
        <v>127</v>
      </c>
    </row>
    <row r="114" spans="1:25" ht="15">
      <c r="A114" s="326" t="str">
        <f t="shared" si="1"/>
        <v>99,0042093</v>
      </c>
      <c r="B114" s="329" t="s">
        <v>742</v>
      </c>
      <c r="C114" s="329" t="s">
        <v>743</v>
      </c>
      <c r="D114" s="329">
        <v>621</v>
      </c>
      <c r="E114" s="329" t="s">
        <v>942</v>
      </c>
      <c r="F114" s="329" t="s">
        <v>1018</v>
      </c>
      <c r="G114" s="329" t="s">
        <v>347</v>
      </c>
      <c r="H114" s="329" t="s">
        <v>776</v>
      </c>
      <c r="I114" s="329"/>
      <c r="J114" s="329"/>
      <c r="K114" s="329"/>
      <c r="L114" s="329" t="s">
        <v>343</v>
      </c>
      <c r="M114" s="329" t="s">
        <v>1019</v>
      </c>
      <c r="N114" s="330">
        <v>166</v>
      </c>
      <c r="O114" s="330">
        <v>37</v>
      </c>
      <c r="P114" s="329" t="s">
        <v>771</v>
      </c>
      <c r="Q114" s="329">
        <v>5478</v>
      </c>
      <c r="R114" s="329">
        <v>33</v>
      </c>
      <c r="S114" s="331">
        <v>166</v>
      </c>
      <c r="T114" s="329"/>
      <c r="U114" s="329"/>
      <c r="V114" s="331"/>
      <c r="W114" s="331">
        <v>5478</v>
      </c>
      <c r="X114" s="331">
        <v>33</v>
      </c>
      <c r="Y114" s="331">
        <v>166</v>
      </c>
    </row>
    <row r="115" spans="1:25" ht="15">
      <c r="A115" s="326" t="str">
        <f t="shared" si="1"/>
        <v>24,0123543</v>
      </c>
      <c r="B115" s="329" t="s">
        <v>742</v>
      </c>
      <c r="C115" s="329" t="s">
        <v>743</v>
      </c>
      <c r="D115" s="329">
        <v>4</v>
      </c>
      <c r="E115" s="329" t="s">
        <v>783</v>
      </c>
      <c r="F115" s="329" t="s">
        <v>1020</v>
      </c>
      <c r="G115" s="329" t="s">
        <v>347</v>
      </c>
      <c r="H115" s="329" t="s">
        <v>802</v>
      </c>
      <c r="I115" s="329" t="s">
        <v>732</v>
      </c>
      <c r="J115" s="329"/>
      <c r="K115" s="329"/>
      <c r="L115" s="329" t="s">
        <v>343</v>
      </c>
      <c r="M115" s="329" t="s">
        <v>1021</v>
      </c>
      <c r="N115" s="330">
        <v>102</v>
      </c>
      <c r="O115" s="330">
        <v>80</v>
      </c>
      <c r="P115" s="329" t="s">
        <v>748</v>
      </c>
      <c r="Q115" s="329">
        <v>385</v>
      </c>
      <c r="R115" s="329">
        <v>6</v>
      </c>
      <c r="S115" s="331">
        <v>64.1</v>
      </c>
      <c r="T115" s="329"/>
      <c r="U115" s="329"/>
      <c r="V115" s="331"/>
      <c r="W115" s="331">
        <v>385</v>
      </c>
      <c r="X115" s="331">
        <v>6</v>
      </c>
      <c r="Y115" s="331">
        <v>64.1</v>
      </c>
    </row>
    <row r="116" spans="1:25" ht="15">
      <c r="A116" s="326" t="str">
        <f t="shared" si="1"/>
        <v>01,0012129</v>
      </c>
      <c r="B116" s="329" t="s">
        <v>742</v>
      </c>
      <c r="C116" s="329" t="s">
        <v>752</v>
      </c>
      <c r="D116" s="329">
        <v>4</v>
      </c>
      <c r="E116" s="329" t="s">
        <v>891</v>
      </c>
      <c r="F116" s="329" t="s">
        <v>1022</v>
      </c>
      <c r="G116" s="329" t="s">
        <v>347</v>
      </c>
      <c r="H116" s="329" t="s">
        <v>776</v>
      </c>
      <c r="I116" s="329"/>
      <c r="J116" s="329"/>
      <c r="K116" s="329"/>
      <c r="L116" s="329" t="s">
        <v>343</v>
      </c>
      <c r="M116" s="329" t="s">
        <v>1023</v>
      </c>
      <c r="N116" s="330">
        <v>161</v>
      </c>
      <c r="O116" s="330">
        <v>41</v>
      </c>
      <c r="P116" s="329" t="s">
        <v>829</v>
      </c>
      <c r="Q116" s="329">
        <v>2138</v>
      </c>
      <c r="R116" s="329">
        <v>15</v>
      </c>
      <c r="S116" s="331">
        <v>142.5</v>
      </c>
      <c r="T116" s="329"/>
      <c r="U116" s="329"/>
      <c r="V116" s="331"/>
      <c r="W116" s="331">
        <v>2138</v>
      </c>
      <c r="X116" s="331">
        <v>15</v>
      </c>
      <c r="Y116" s="331">
        <v>142.5</v>
      </c>
    </row>
    <row r="117" spans="1:25" ht="15">
      <c r="A117" s="326" t="str">
        <f t="shared" si="1"/>
        <v>19,0115230</v>
      </c>
      <c r="B117" s="329" t="s">
        <v>742</v>
      </c>
      <c r="C117" s="329" t="s">
        <v>752</v>
      </c>
      <c r="D117" s="329">
        <v>4</v>
      </c>
      <c r="E117" s="329" t="s">
        <v>790</v>
      </c>
      <c r="F117" s="329" t="s">
        <v>1024</v>
      </c>
      <c r="G117" s="329" t="s">
        <v>343</v>
      </c>
      <c r="H117" s="329" t="s">
        <v>952</v>
      </c>
      <c r="I117" s="329"/>
      <c r="J117" s="329"/>
      <c r="K117" s="329"/>
      <c r="L117" s="329" t="s">
        <v>343</v>
      </c>
      <c r="M117" s="329" t="s">
        <v>1025</v>
      </c>
      <c r="N117" s="330">
        <v>146</v>
      </c>
      <c r="O117" s="330">
        <v>51</v>
      </c>
      <c r="P117" s="329" t="s">
        <v>829</v>
      </c>
      <c r="Q117" s="329">
        <v>7487</v>
      </c>
      <c r="R117" s="329">
        <v>51</v>
      </c>
      <c r="S117" s="331">
        <v>146.8</v>
      </c>
      <c r="T117" s="329"/>
      <c r="U117" s="329"/>
      <c r="V117" s="331"/>
      <c r="W117" s="331">
        <v>7487</v>
      </c>
      <c r="X117" s="331">
        <v>51</v>
      </c>
      <c r="Y117" s="331">
        <v>146.8</v>
      </c>
    </row>
    <row r="118" spans="1:25" ht="15">
      <c r="A118" s="326" t="str">
        <f t="shared" si="1"/>
        <v>24,0124065</v>
      </c>
      <c r="B118" s="329" t="s">
        <v>742</v>
      </c>
      <c r="C118" s="329" t="s">
        <v>752</v>
      </c>
      <c r="D118" s="329">
        <v>475</v>
      </c>
      <c r="E118" s="329" t="s">
        <v>783</v>
      </c>
      <c r="F118" s="329" t="s">
        <v>1026</v>
      </c>
      <c r="G118" s="329" t="s">
        <v>347</v>
      </c>
      <c r="H118" s="329" t="s">
        <v>763</v>
      </c>
      <c r="I118" s="329" t="s">
        <v>732</v>
      </c>
      <c r="J118" s="329"/>
      <c r="K118" s="329"/>
      <c r="L118" s="329" t="s">
        <v>343</v>
      </c>
      <c r="M118" s="329" t="s">
        <v>1027</v>
      </c>
      <c r="N118" s="330">
        <v>150</v>
      </c>
      <c r="O118" s="330">
        <v>49</v>
      </c>
      <c r="P118" s="329" t="s">
        <v>1028</v>
      </c>
      <c r="Q118" s="329"/>
      <c r="R118" s="329"/>
      <c r="S118" s="331"/>
      <c r="T118" s="329"/>
      <c r="U118" s="329"/>
      <c r="V118" s="331"/>
      <c r="W118" s="331"/>
      <c r="X118" s="331"/>
      <c r="Y118" s="331"/>
    </row>
    <row r="119" spans="1:25" ht="15">
      <c r="A119" s="326" t="str">
        <f t="shared" si="1"/>
        <v>22,0120432</v>
      </c>
      <c r="B119" s="329" t="s">
        <v>742</v>
      </c>
      <c r="C119" s="329" t="s">
        <v>778</v>
      </c>
      <c r="D119" s="329">
        <v>3</v>
      </c>
      <c r="E119" s="329" t="s">
        <v>761</v>
      </c>
      <c r="F119" s="329" t="s">
        <v>1029</v>
      </c>
      <c r="G119" s="329" t="s">
        <v>347</v>
      </c>
      <c r="H119" s="329" t="s">
        <v>776</v>
      </c>
      <c r="I119" s="329"/>
      <c r="J119" s="329"/>
      <c r="K119" s="329"/>
      <c r="L119" s="329" t="s">
        <v>343</v>
      </c>
      <c r="M119" s="329" t="s">
        <v>1030</v>
      </c>
      <c r="N119" s="330">
        <v>129</v>
      </c>
      <c r="O119" s="330">
        <v>63</v>
      </c>
      <c r="P119" s="329" t="s">
        <v>782</v>
      </c>
      <c r="Q119" s="329">
        <v>8260</v>
      </c>
      <c r="R119" s="329">
        <v>64</v>
      </c>
      <c r="S119" s="331">
        <v>129</v>
      </c>
      <c r="T119" s="329">
        <v>15316</v>
      </c>
      <c r="U119" s="329">
        <v>111</v>
      </c>
      <c r="V119" s="331">
        <v>137.9</v>
      </c>
      <c r="W119" s="331">
        <v>23576</v>
      </c>
      <c r="X119" s="331">
        <v>175</v>
      </c>
      <c r="Y119" s="331">
        <v>134.7</v>
      </c>
    </row>
    <row r="120" spans="1:25" ht="15">
      <c r="A120" s="326" t="str">
        <f t="shared" si="1"/>
        <v>02,0064649</v>
      </c>
      <c r="B120" s="332" t="s">
        <v>742</v>
      </c>
      <c r="C120" s="329" t="s">
        <v>752</v>
      </c>
      <c r="D120" s="329">
        <v>235</v>
      </c>
      <c r="E120" s="332" t="s">
        <v>809</v>
      </c>
      <c r="F120" s="332" t="s">
        <v>1031</v>
      </c>
      <c r="G120" s="329" t="s">
        <v>347</v>
      </c>
      <c r="H120" s="329" t="s">
        <v>759</v>
      </c>
      <c r="I120" s="329"/>
      <c r="J120" s="329"/>
      <c r="K120" s="329"/>
      <c r="L120" s="329" t="s">
        <v>149</v>
      </c>
      <c r="M120" s="329" t="s">
        <v>1032</v>
      </c>
      <c r="N120" s="330">
        <v>155</v>
      </c>
      <c r="O120" s="330">
        <v>45</v>
      </c>
      <c r="P120" s="329" t="s">
        <v>756</v>
      </c>
      <c r="Q120" s="329">
        <v>3733</v>
      </c>
      <c r="R120" s="329">
        <v>24</v>
      </c>
      <c r="S120" s="331">
        <v>155.5</v>
      </c>
      <c r="T120" s="329">
        <v>9709</v>
      </c>
      <c r="U120" s="329">
        <v>57</v>
      </c>
      <c r="V120" s="331">
        <v>170.3</v>
      </c>
      <c r="W120" s="331">
        <v>13442</v>
      </c>
      <c r="X120" s="331">
        <v>81</v>
      </c>
      <c r="Y120" s="331">
        <v>165.9</v>
      </c>
    </row>
    <row r="121" spans="1:25" ht="15">
      <c r="A121" s="326" t="str">
        <f t="shared" si="1"/>
        <v>10,0100767</v>
      </c>
      <c r="B121" s="329" t="s">
        <v>742</v>
      </c>
      <c r="C121" s="329" t="s">
        <v>752</v>
      </c>
      <c r="D121" s="329">
        <v>4</v>
      </c>
      <c r="E121" s="329" t="s">
        <v>859</v>
      </c>
      <c r="F121" s="329" t="s">
        <v>1033</v>
      </c>
      <c r="G121" s="329" t="s">
        <v>347</v>
      </c>
      <c r="H121" s="329" t="s">
        <v>750</v>
      </c>
      <c r="I121" s="329"/>
      <c r="J121" s="329"/>
      <c r="K121" s="329"/>
      <c r="L121" s="329" t="s">
        <v>343</v>
      </c>
      <c r="M121" s="329" t="s">
        <v>1034</v>
      </c>
      <c r="N121" s="330">
        <v>189</v>
      </c>
      <c r="O121" s="330">
        <v>21</v>
      </c>
      <c r="P121" s="329" t="s">
        <v>829</v>
      </c>
      <c r="Q121" s="329">
        <v>17236</v>
      </c>
      <c r="R121" s="329">
        <v>91</v>
      </c>
      <c r="S121" s="331">
        <v>189.4</v>
      </c>
      <c r="T121" s="329"/>
      <c r="U121" s="329"/>
      <c r="V121" s="331"/>
      <c r="W121" s="331">
        <v>17236</v>
      </c>
      <c r="X121" s="331">
        <v>91</v>
      </c>
      <c r="Y121" s="331">
        <v>189.4</v>
      </c>
    </row>
    <row r="122" spans="1:25" ht="15">
      <c r="A122" s="326" t="str">
        <f t="shared" si="1"/>
        <v>16,0109217</v>
      </c>
      <c r="B122" s="329" t="s">
        <v>742</v>
      </c>
      <c r="C122" s="329" t="s">
        <v>778</v>
      </c>
      <c r="D122" s="329">
        <v>3</v>
      </c>
      <c r="E122" s="329" t="s">
        <v>908</v>
      </c>
      <c r="F122" s="329" t="s">
        <v>1035</v>
      </c>
      <c r="G122" s="329" t="s">
        <v>343</v>
      </c>
      <c r="H122" s="329" t="s">
        <v>776</v>
      </c>
      <c r="I122" s="329"/>
      <c r="J122" s="329"/>
      <c r="K122" s="329"/>
      <c r="L122" s="329" t="s">
        <v>343</v>
      </c>
      <c r="M122" s="329" t="s">
        <v>1036</v>
      </c>
      <c r="N122" s="330">
        <v>126</v>
      </c>
      <c r="O122" s="330">
        <v>65</v>
      </c>
      <c r="P122" s="329" t="s">
        <v>782</v>
      </c>
      <c r="Q122" s="329">
        <v>10911</v>
      </c>
      <c r="R122" s="329">
        <v>86</v>
      </c>
      <c r="S122" s="331">
        <v>126.8</v>
      </c>
      <c r="T122" s="329">
        <v>5812</v>
      </c>
      <c r="U122" s="329">
        <v>45</v>
      </c>
      <c r="V122" s="331">
        <v>129.1</v>
      </c>
      <c r="W122" s="331">
        <v>16723</v>
      </c>
      <c r="X122" s="331">
        <v>131</v>
      </c>
      <c r="Y122" s="331">
        <v>127.6</v>
      </c>
    </row>
    <row r="123" spans="1:25" ht="15">
      <c r="A123" s="326" t="str">
        <f t="shared" si="1"/>
        <v>89,0058092</v>
      </c>
      <c r="B123" s="329" t="s">
        <v>742</v>
      </c>
      <c r="C123" s="329" t="s">
        <v>778</v>
      </c>
      <c r="D123" s="329">
        <v>3</v>
      </c>
      <c r="E123" s="329" t="s">
        <v>1000</v>
      </c>
      <c r="F123" s="329" t="s">
        <v>1037</v>
      </c>
      <c r="G123" s="329" t="s">
        <v>343</v>
      </c>
      <c r="H123" s="329" t="s">
        <v>776</v>
      </c>
      <c r="I123" s="329"/>
      <c r="J123" s="329"/>
      <c r="K123" s="329"/>
      <c r="L123" s="329" t="s">
        <v>149</v>
      </c>
      <c r="M123" s="329" t="s">
        <v>1038</v>
      </c>
      <c r="N123" s="330">
        <v>165</v>
      </c>
      <c r="O123" s="330">
        <v>38</v>
      </c>
      <c r="P123" s="329" t="s">
        <v>782</v>
      </c>
      <c r="Q123" s="329">
        <v>13277</v>
      </c>
      <c r="R123" s="329">
        <v>80</v>
      </c>
      <c r="S123" s="331">
        <v>165.9</v>
      </c>
      <c r="T123" s="329"/>
      <c r="U123" s="329"/>
      <c r="V123" s="331"/>
      <c r="W123" s="331">
        <v>13277</v>
      </c>
      <c r="X123" s="331">
        <v>80</v>
      </c>
      <c r="Y123" s="331">
        <v>165.9</v>
      </c>
    </row>
    <row r="124" spans="1:25" ht="15">
      <c r="A124" s="326" t="str">
        <f t="shared" si="1"/>
        <v>06,0092735</v>
      </c>
      <c r="B124" s="329" t="s">
        <v>742</v>
      </c>
      <c r="C124" s="329" t="s">
        <v>743</v>
      </c>
      <c r="D124" s="329">
        <v>5</v>
      </c>
      <c r="E124" s="329" t="s">
        <v>1039</v>
      </c>
      <c r="F124" s="329" t="s">
        <v>1040</v>
      </c>
      <c r="G124" s="329" t="s">
        <v>347</v>
      </c>
      <c r="H124" s="329" t="s">
        <v>750</v>
      </c>
      <c r="I124" s="329"/>
      <c r="J124" s="329"/>
      <c r="K124" s="329"/>
      <c r="L124" s="329" t="s">
        <v>343</v>
      </c>
      <c r="M124" s="329" t="s">
        <v>1041</v>
      </c>
      <c r="N124" s="330">
        <v>200</v>
      </c>
      <c r="O124" s="330">
        <v>14</v>
      </c>
      <c r="P124" s="329" t="s">
        <v>798</v>
      </c>
      <c r="Q124" s="329">
        <v>20681</v>
      </c>
      <c r="R124" s="329">
        <v>103</v>
      </c>
      <c r="S124" s="331">
        <v>200.7</v>
      </c>
      <c r="T124" s="329">
        <v>14910</v>
      </c>
      <c r="U124" s="329">
        <v>81</v>
      </c>
      <c r="V124" s="331">
        <v>184</v>
      </c>
      <c r="W124" s="331">
        <v>35591</v>
      </c>
      <c r="X124" s="331">
        <v>184</v>
      </c>
      <c r="Y124" s="331">
        <v>193.4</v>
      </c>
    </row>
    <row r="125" spans="1:25" ht="15">
      <c r="A125" s="326" t="str">
        <f t="shared" si="1"/>
        <v>85,0042627</v>
      </c>
      <c r="B125" s="329" t="s">
        <v>742</v>
      </c>
      <c r="C125" s="329" t="s">
        <v>752</v>
      </c>
      <c r="D125" s="329">
        <v>476</v>
      </c>
      <c r="E125" s="329" t="s">
        <v>849</v>
      </c>
      <c r="F125" s="329" t="s">
        <v>1042</v>
      </c>
      <c r="G125" s="329" t="s">
        <v>347</v>
      </c>
      <c r="H125" s="329" t="s">
        <v>776</v>
      </c>
      <c r="I125" s="329"/>
      <c r="J125" s="329"/>
      <c r="K125" s="329"/>
      <c r="L125" s="329" t="s">
        <v>149</v>
      </c>
      <c r="M125" s="329" t="s">
        <v>689</v>
      </c>
      <c r="N125" s="330">
        <v>172</v>
      </c>
      <c r="O125" s="330">
        <v>33</v>
      </c>
      <c r="P125" s="329" t="s">
        <v>777</v>
      </c>
      <c r="Q125" s="329">
        <v>13253</v>
      </c>
      <c r="R125" s="329">
        <v>77</v>
      </c>
      <c r="S125" s="331">
        <v>172.1</v>
      </c>
      <c r="T125" s="329"/>
      <c r="U125" s="329"/>
      <c r="V125" s="331"/>
      <c r="W125" s="331">
        <v>13253</v>
      </c>
      <c r="X125" s="331">
        <v>77</v>
      </c>
      <c r="Y125" s="331">
        <v>172.1</v>
      </c>
    </row>
    <row r="126" spans="1:25" ht="15">
      <c r="A126" s="326" t="str">
        <f t="shared" si="1"/>
        <v>85,0045336</v>
      </c>
      <c r="B126" s="329" t="s">
        <v>742</v>
      </c>
      <c r="C126" s="329" t="s">
        <v>752</v>
      </c>
      <c r="D126" s="329">
        <v>476</v>
      </c>
      <c r="E126" s="329" t="s">
        <v>849</v>
      </c>
      <c r="F126" s="329" t="s">
        <v>1043</v>
      </c>
      <c r="G126" s="329" t="s">
        <v>343</v>
      </c>
      <c r="H126" s="329" t="s">
        <v>776</v>
      </c>
      <c r="I126" s="329"/>
      <c r="J126" s="329"/>
      <c r="K126" s="329"/>
      <c r="L126" s="329" t="s">
        <v>149</v>
      </c>
      <c r="M126" s="329" t="s">
        <v>530</v>
      </c>
      <c r="N126" s="330">
        <v>163</v>
      </c>
      <c r="O126" s="330">
        <v>39</v>
      </c>
      <c r="P126" s="329" t="s">
        <v>777</v>
      </c>
      <c r="Q126" s="329">
        <v>27548</v>
      </c>
      <c r="R126" s="329">
        <v>168</v>
      </c>
      <c r="S126" s="331">
        <v>163.9</v>
      </c>
      <c r="T126" s="329"/>
      <c r="U126" s="329"/>
      <c r="V126" s="331"/>
      <c r="W126" s="331">
        <v>27548</v>
      </c>
      <c r="X126" s="331">
        <v>168</v>
      </c>
      <c r="Y126" s="331">
        <v>163.9</v>
      </c>
    </row>
    <row r="127" spans="1:25" ht="15">
      <c r="A127" s="326" t="str">
        <f t="shared" si="1"/>
        <v>13,0105123</v>
      </c>
      <c r="B127" s="329" t="s">
        <v>742</v>
      </c>
      <c r="C127" s="329" t="s">
        <v>752</v>
      </c>
      <c r="D127" s="329">
        <v>476</v>
      </c>
      <c r="E127" s="329" t="s">
        <v>779</v>
      </c>
      <c r="F127" s="329" t="s">
        <v>1044</v>
      </c>
      <c r="G127" s="329" t="s">
        <v>343</v>
      </c>
      <c r="H127" s="329" t="s">
        <v>750</v>
      </c>
      <c r="I127" s="329"/>
      <c r="J127" s="329"/>
      <c r="K127" s="329"/>
      <c r="L127" s="329" t="s">
        <v>343</v>
      </c>
      <c r="M127" s="329" t="s">
        <v>690</v>
      </c>
      <c r="N127" s="330">
        <v>148</v>
      </c>
      <c r="O127" s="330">
        <v>50</v>
      </c>
      <c r="P127" s="329" t="s">
        <v>777</v>
      </c>
      <c r="Q127" s="329">
        <v>6217</v>
      </c>
      <c r="R127" s="329">
        <v>42</v>
      </c>
      <c r="S127" s="331">
        <v>148</v>
      </c>
      <c r="T127" s="329"/>
      <c r="U127" s="329"/>
      <c r="V127" s="331"/>
      <c r="W127" s="331">
        <v>6217</v>
      </c>
      <c r="X127" s="331">
        <v>42</v>
      </c>
      <c r="Y127" s="331">
        <v>148</v>
      </c>
    </row>
    <row r="128" spans="1:25" ht="15">
      <c r="A128" s="326" t="str">
        <f t="shared" si="1"/>
        <v>10,0099681</v>
      </c>
      <c r="B128" s="329" t="s">
        <v>742</v>
      </c>
      <c r="C128" s="329" t="s">
        <v>752</v>
      </c>
      <c r="D128" s="329">
        <v>476</v>
      </c>
      <c r="E128" s="329" t="s">
        <v>859</v>
      </c>
      <c r="F128" s="329" t="s">
        <v>1045</v>
      </c>
      <c r="G128" s="329" t="s">
        <v>347</v>
      </c>
      <c r="H128" s="329" t="s">
        <v>750</v>
      </c>
      <c r="I128" s="329"/>
      <c r="J128" s="329"/>
      <c r="K128" s="329"/>
      <c r="L128" s="329" t="s">
        <v>343</v>
      </c>
      <c r="M128" s="329" t="s">
        <v>559</v>
      </c>
      <c r="N128" s="330">
        <v>159</v>
      </c>
      <c r="O128" s="330">
        <v>42</v>
      </c>
      <c r="P128" s="329" t="s">
        <v>777</v>
      </c>
      <c r="Q128" s="329">
        <v>8150</v>
      </c>
      <c r="R128" s="329">
        <v>51</v>
      </c>
      <c r="S128" s="331">
        <v>159.8</v>
      </c>
      <c r="T128" s="329"/>
      <c r="U128" s="329"/>
      <c r="V128" s="331"/>
      <c r="W128" s="331">
        <v>8150</v>
      </c>
      <c r="X128" s="331">
        <v>51</v>
      </c>
      <c r="Y128" s="331">
        <v>159.8</v>
      </c>
    </row>
    <row r="129" spans="1:25" ht="15">
      <c r="A129" s="326" t="str">
        <f t="shared" si="1"/>
        <v>94,0075885</v>
      </c>
      <c r="B129" s="329" t="s">
        <v>742</v>
      </c>
      <c r="C129" s="329" t="s">
        <v>752</v>
      </c>
      <c r="D129" s="329">
        <v>476</v>
      </c>
      <c r="E129" s="329" t="s">
        <v>1046</v>
      </c>
      <c r="F129" s="329" t="s">
        <v>1047</v>
      </c>
      <c r="G129" s="329" t="s">
        <v>347</v>
      </c>
      <c r="H129" s="329" t="s">
        <v>776</v>
      </c>
      <c r="I129" s="329"/>
      <c r="J129" s="329"/>
      <c r="K129" s="329"/>
      <c r="L129" s="329" t="s">
        <v>343</v>
      </c>
      <c r="M129" s="329" t="s">
        <v>643</v>
      </c>
      <c r="N129" s="330">
        <v>185</v>
      </c>
      <c r="O129" s="330">
        <v>24</v>
      </c>
      <c r="P129" s="329" t="s">
        <v>777</v>
      </c>
      <c r="Q129" s="329">
        <v>37012</v>
      </c>
      <c r="R129" s="329">
        <v>199</v>
      </c>
      <c r="S129" s="331">
        <v>185.9</v>
      </c>
      <c r="T129" s="329"/>
      <c r="U129" s="329"/>
      <c r="V129" s="331"/>
      <c r="W129" s="331">
        <v>37012</v>
      </c>
      <c r="X129" s="331">
        <v>199</v>
      </c>
      <c r="Y129" s="331">
        <v>185.9</v>
      </c>
    </row>
    <row r="130" spans="1:25" ht="15">
      <c r="A130" s="326" t="str">
        <f t="shared" si="1"/>
        <v>03,0064927</v>
      </c>
      <c r="B130" s="329" t="s">
        <v>742</v>
      </c>
      <c r="C130" s="329" t="s">
        <v>752</v>
      </c>
      <c r="D130" s="329">
        <v>235</v>
      </c>
      <c r="E130" s="329" t="s">
        <v>938</v>
      </c>
      <c r="F130" s="329" t="s">
        <v>1048</v>
      </c>
      <c r="G130" s="329" t="s">
        <v>347</v>
      </c>
      <c r="H130" s="329" t="s">
        <v>776</v>
      </c>
      <c r="I130" s="329"/>
      <c r="J130" s="329"/>
      <c r="K130" s="329"/>
      <c r="L130" s="329" t="s">
        <v>149</v>
      </c>
      <c r="M130" s="329" t="s">
        <v>1049</v>
      </c>
      <c r="N130" s="330">
        <v>156</v>
      </c>
      <c r="O130" s="330">
        <v>44</v>
      </c>
      <c r="P130" s="329" t="s">
        <v>756</v>
      </c>
      <c r="Q130" s="329">
        <v>6735</v>
      </c>
      <c r="R130" s="329">
        <v>43</v>
      </c>
      <c r="S130" s="331">
        <v>156.6</v>
      </c>
      <c r="T130" s="329">
        <v>20625</v>
      </c>
      <c r="U130" s="329">
        <v>129</v>
      </c>
      <c r="V130" s="331">
        <v>159.8</v>
      </c>
      <c r="W130" s="331">
        <v>27360</v>
      </c>
      <c r="X130" s="331">
        <v>172</v>
      </c>
      <c r="Y130" s="331">
        <v>159</v>
      </c>
    </row>
    <row r="131" spans="1:25" ht="15">
      <c r="A131" s="326" t="str">
        <f aca="true" t="shared" si="2" ref="A131:A194">CONCATENATE(E131,",",F131)</f>
        <v>23,0121579</v>
      </c>
      <c r="B131" s="329" t="s">
        <v>742</v>
      </c>
      <c r="C131" s="329" t="s">
        <v>752</v>
      </c>
      <c r="D131" s="329">
        <v>476</v>
      </c>
      <c r="E131" s="329" t="s">
        <v>757</v>
      </c>
      <c r="F131" s="329" t="s">
        <v>1050</v>
      </c>
      <c r="G131" s="329" t="s">
        <v>347</v>
      </c>
      <c r="H131" s="329" t="s">
        <v>750</v>
      </c>
      <c r="I131" s="329"/>
      <c r="J131" s="329"/>
      <c r="K131" s="329"/>
      <c r="L131" s="329" t="s">
        <v>343</v>
      </c>
      <c r="M131" s="329" t="s">
        <v>702</v>
      </c>
      <c r="N131" s="330">
        <v>166</v>
      </c>
      <c r="O131" s="330">
        <v>37</v>
      </c>
      <c r="P131" s="329" t="s">
        <v>777</v>
      </c>
      <c r="Q131" s="329">
        <v>1291</v>
      </c>
      <c r="R131" s="329">
        <v>10</v>
      </c>
      <c r="S131" s="331">
        <v>129.1</v>
      </c>
      <c r="T131" s="329"/>
      <c r="U131" s="329"/>
      <c r="V131" s="331"/>
      <c r="W131" s="331">
        <v>1291</v>
      </c>
      <c r="X131" s="331">
        <v>10</v>
      </c>
      <c r="Y131" s="331">
        <v>129.1</v>
      </c>
    </row>
    <row r="132" spans="1:25" ht="15">
      <c r="A132" s="326" t="str">
        <f t="shared" si="2"/>
        <v>23,0121881</v>
      </c>
      <c r="B132" s="329" t="s">
        <v>742</v>
      </c>
      <c r="C132" s="329" t="s">
        <v>778</v>
      </c>
      <c r="D132" s="329">
        <v>3</v>
      </c>
      <c r="E132" s="329" t="s">
        <v>757</v>
      </c>
      <c r="F132" s="329" t="s">
        <v>1051</v>
      </c>
      <c r="G132" s="329" t="s">
        <v>347</v>
      </c>
      <c r="H132" s="329" t="s">
        <v>746</v>
      </c>
      <c r="I132" s="329"/>
      <c r="J132" s="329"/>
      <c r="K132" s="329"/>
      <c r="L132" s="329" t="s">
        <v>343</v>
      </c>
      <c r="M132" s="329" t="s">
        <v>1052</v>
      </c>
      <c r="N132" s="330">
        <v>140</v>
      </c>
      <c r="O132" s="330">
        <v>56</v>
      </c>
      <c r="P132" s="329" t="s">
        <v>782</v>
      </c>
      <c r="Q132" s="329">
        <v>1105</v>
      </c>
      <c r="R132" s="329">
        <v>8</v>
      </c>
      <c r="S132" s="331">
        <v>138.1</v>
      </c>
      <c r="T132" s="329">
        <v>17666</v>
      </c>
      <c r="U132" s="329">
        <v>126</v>
      </c>
      <c r="V132" s="331">
        <v>140.2</v>
      </c>
      <c r="W132" s="331">
        <v>18771</v>
      </c>
      <c r="X132" s="331">
        <v>134</v>
      </c>
      <c r="Y132" s="331">
        <v>140</v>
      </c>
    </row>
    <row r="133" spans="1:25" ht="15">
      <c r="A133" s="326" t="str">
        <f t="shared" si="2"/>
        <v>92,0069890</v>
      </c>
      <c r="B133" s="329" t="s">
        <v>742</v>
      </c>
      <c r="C133" s="329" t="s">
        <v>752</v>
      </c>
      <c r="D133" s="329">
        <v>235</v>
      </c>
      <c r="E133" s="329" t="s">
        <v>989</v>
      </c>
      <c r="F133" s="329" t="s">
        <v>1053</v>
      </c>
      <c r="G133" s="329" t="s">
        <v>347</v>
      </c>
      <c r="H133" s="329" t="s">
        <v>759</v>
      </c>
      <c r="I133" s="329"/>
      <c r="J133" s="329"/>
      <c r="K133" s="329"/>
      <c r="L133" s="329" t="s">
        <v>343</v>
      </c>
      <c r="M133" s="329" t="s">
        <v>1054</v>
      </c>
      <c r="N133" s="330">
        <v>172</v>
      </c>
      <c r="O133" s="330">
        <v>33</v>
      </c>
      <c r="P133" s="329" t="s">
        <v>756</v>
      </c>
      <c r="Q133" s="329">
        <v>10151</v>
      </c>
      <c r="R133" s="329">
        <v>59</v>
      </c>
      <c r="S133" s="331">
        <v>172</v>
      </c>
      <c r="T133" s="329"/>
      <c r="U133" s="329"/>
      <c r="V133" s="331"/>
      <c r="W133" s="331">
        <v>10151</v>
      </c>
      <c r="X133" s="331">
        <v>59</v>
      </c>
      <c r="Y133" s="331">
        <v>172</v>
      </c>
    </row>
    <row r="134" spans="1:25" ht="15">
      <c r="A134" s="326" t="str">
        <f t="shared" si="2"/>
        <v>20,0117281</v>
      </c>
      <c r="B134" s="329" t="s">
        <v>742</v>
      </c>
      <c r="C134" s="329" t="s">
        <v>752</v>
      </c>
      <c r="D134" s="329">
        <v>477</v>
      </c>
      <c r="E134" s="329" t="s">
        <v>765</v>
      </c>
      <c r="F134" s="329" t="s">
        <v>1055</v>
      </c>
      <c r="G134" s="329" t="s">
        <v>343</v>
      </c>
      <c r="H134" s="329" t="s">
        <v>750</v>
      </c>
      <c r="I134" s="329"/>
      <c r="J134" s="329"/>
      <c r="K134" s="329"/>
      <c r="L134" s="329" t="s">
        <v>343</v>
      </c>
      <c r="M134" s="329" t="s">
        <v>1056</v>
      </c>
      <c r="N134" s="330">
        <v>124</v>
      </c>
      <c r="O134" s="330">
        <v>67</v>
      </c>
      <c r="P134" s="329" t="s">
        <v>786</v>
      </c>
      <c r="Q134" s="329">
        <v>3484</v>
      </c>
      <c r="R134" s="329">
        <v>28</v>
      </c>
      <c r="S134" s="331">
        <v>124.4</v>
      </c>
      <c r="T134" s="329"/>
      <c r="U134" s="329"/>
      <c r="V134" s="331"/>
      <c r="W134" s="331">
        <v>3484</v>
      </c>
      <c r="X134" s="331">
        <v>28</v>
      </c>
      <c r="Y134" s="331">
        <v>124.4</v>
      </c>
    </row>
    <row r="135" spans="1:25" ht="15">
      <c r="A135" s="326" t="str">
        <f t="shared" si="2"/>
        <v>03,0065499</v>
      </c>
      <c r="B135" s="329" t="s">
        <v>742</v>
      </c>
      <c r="C135" s="329" t="s">
        <v>752</v>
      </c>
      <c r="D135" s="329">
        <v>235</v>
      </c>
      <c r="E135" s="329" t="s">
        <v>938</v>
      </c>
      <c r="F135" s="329" t="s">
        <v>1057</v>
      </c>
      <c r="G135" s="329" t="s">
        <v>347</v>
      </c>
      <c r="H135" s="329" t="s">
        <v>746</v>
      </c>
      <c r="I135" s="329"/>
      <c r="J135" s="329"/>
      <c r="K135" s="329"/>
      <c r="L135" s="329" t="s">
        <v>149</v>
      </c>
      <c r="M135" s="329" t="s">
        <v>1058</v>
      </c>
      <c r="N135" s="330">
        <v>165</v>
      </c>
      <c r="O135" s="330">
        <v>38</v>
      </c>
      <c r="P135" s="329" t="s">
        <v>756</v>
      </c>
      <c r="Q135" s="329">
        <v>8934</v>
      </c>
      <c r="R135" s="329">
        <v>54</v>
      </c>
      <c r="S135" s="331">
        <v>165.4</v>
      </c>
      <c r="T135" s="329">
        <v>8184</v>
      </c>
      <c r="U135" s="329">
        <v>49</v>
      </c>
      <c r="V135" s="331">
        <v>167</v>
      </c>
      <c r="W135" s="331">
        <v>17118</v>
      </c>
      <c r="X135" s="331">
        <v>103</v>
      </c>
      <c r="Y135" s="331">
        <v>166.1</v>
      </c>
    </row>
    <row r="136" spans="1:25" ht="15">
      <c r="A136" s="326" t="str">
        <f t="shared" si="2"/>
        <v>07,0093311</v>
      </c>
      <c r="B136" s="329" t="s">
        <v>742</v>
      </c>
      <c r="C136" s="329" t="s">
        <v>752</v>
      </c>
      <c r="D136" s="329">
        <v>4</v>
      </c>
      <c r="E136" s="329" t="s">
        <v>1059</v>
      </c>
      <c r="F136" s="329" t="s">
        <v>1060</v>
      </c>
      <c r="G136" s="329" t="s">
        <v>347</v>
      </c>
      <c r="H136" s="329" t="s">
        <v>750</v>
      </c>
      <c r="I136" s="329"/>
      <c r="J136" s="329"/>
      <c r="K136" s="329"/>
      <c r="L136" s="329" t="s">
        <v>343</v>
      </c>
      <c r="M136" s="329" t="s">
        <v>1061</v>
      </c>
      <c r="N136" s="330">
        <v>183</v>
      </c>
      <c r="O136" s="330">
        <v>25</v>
      </c>
      <c r="P136" s="329" t="s">
        <v>829</v>
      </c>
      <c r="Q136" s="329">
        <v>22774</v>
      </c>
      <c r="R136" s="329">
        <v>124</v>
      </c>
      <c r="S136" s="331">
        <v>183.6</v>
      </c>
      <c r="T136" s="329"/>
      <c r="U136" s="329"/>
      <c r="V136" s="331"/>
      <c r="W136" s="331">
        <v>22774</v>
      </c>
      <c r="X136" s="331">
        <v>124</v>
      </c>
      <c r="Y136" s="331">
        <v>183.6</v>
      </c>
    </row>
    <row r="137" spans="1:25" ht="15">
      <c r="A137" s="326" t="str">
        <f t="shared" si="2"/>
        <v>19,0115455</v>
      </c>
      <c r="B137" s="329" t="s">
        <v>742</v>
      </c>
      <c r="C137" s="329" t="s">
        <v>752</v>
      </c>
      <c r="D137" s="329">
        <v>235</v>
      </c>
      <c r="E137" s="329" t="s">
        <v>790</v>
      </c>
      <c r="F137" s="329" t="s">
        <v>1062</v>
      </c>
      <c r="G137" s="329" t="s">
        <v>347</v>
      </c>
      <c r="H137" s="329" t="s">
        <v>746</v>
      </c>
      <c r="I137" s="329"/>
      <c r="J137" s="329"/>
      <c r="K137" s="329"/>
      <c r="L137" s="329" t="s">
        <v>149</v>
      </c>
      <c r="M137" s="329" t="s">
        <v>1063</v>
      </c>
      <c r="N137" s="330">
        <v>137</v>
      </c>
      <c r="O137" s="330">
        <v>58</v>
      </c>
      <c r="P137" s="329" t="s">
        <v>756</v>
      </c>
      <c r="Q137" s="329">
        <v>4119</v>
      </c>
      <c r="R137" s="329">
        <v>30</v>
      </c>
      <c r="S137" s="331">
        <v>137.3</v>
      </c>
      <c r="T137" s="329">
        <v>15905</v>
      </c>
      <c r="U137" s="329">
        <v>110</v>
      </c>
      <c r="V137" s="331">
        <v>144.5</v>
      </c>
      <c r="W137" s="331">
        <v>20024</v>
      </c>
      <c r="X137" s="331">
        <v>140</v>
      </c>
      <c r="Y137" s="331">
        <v>143</v>
      </c>
    </row>
    <row r="138" spans="1:25" ht="15">
      <c r="A138" s="326" t="str">
        <f t="shared" si="2"/>
        <v>24,0124799</v>
      </c>
      <c r="B138" s="329" t="s">
        <v>742</v>
      </c>
      <c r="C138" s="329" t="s">
        <v>752</v>
      </c>
      <c r="D138" s="329">
        <v>475</v>
      </c>
      <c r="E138" s="329" t="s">
        <v>783</v>
      </c>
      <c r="F138" s="329" t="s">
        <v>1064</v>
      </c>
      <c r="G138" s="329" t="s">
        <v>343</v>
      </c>
      <c r="H138" s="329" t="s">
        <v>802</v>
      </c>
      <c r="I138" s="329" t="s">
        <v>732</v>
      </c>
      <c r="J138" s="329"/>
      <c r="K138" s="329"/>
      <c r="L138" s="329" t="s">
        <v>343</v>
      </c>
      <c r="M138" s="329" t="s">
        <v>1065</v>
      </c>
      <c r="N138" s="330">
        <v>125</v>
      </c>
      <c r="O138" s="330">
        <v>66</v>
      </c>
      <c r="P138" s="329" t="s">
        <v>1028</v>
      </c>
      <c r="Q138" s="329"/>
      <c r="R138" s="329"/>
      <c r="S138" s="331"/>
      <c r="T138" s="329"/>
      <c r="U138" s="329"/>
      <c r="V138" s="331"/>
      <c r="W138" s="331"/>
      <c r="X138" s="331"/>
      <c r="Y138" s="331"/>
    </row>
    <row r="139" spans="1:25" ht="15">
      <c r="A139" s="326" t="str">
        <f t="shared" si="2"/>
        <v>24,0124798</v>
      </c>
      <c r="B139" s="329" t="s">
        <v>742</v>
      </c>
      <c r="C139" s="329" t="s">
        <v>752</v>
      </c>
      <c r="D139" s="329">
        <v>475</v>
      </c>
      <c r="E139" s="329" t="s">
        <v>783</v>
      </c>
      <c r="F139" s="329" t="s">
        <v>1066</v>
      </c>
      <c r="G139" s="329" t="s">
        <v>347</v>
      </c>
      <c r="H139" s="329" t="s">
        <v>763</v>
      </c>
      <c r="I139" s="329" t="s">
        <v>732</v>
      </c>
      <c r="J139" s="329"/>
      <c r="K139" s="329"/>
      <c r="L139" s="329" t="s">
        <v>343</v>
      </c>
      <c r="M139" s="329" t="s">
        <v>1067</v>
      </c>
      <c r="N139" s="330">
        <v>150</v>
      </c>
      <c r="O139" s="330">
        <v>49</v>
      </c>
      <c r="P139" s="329" t="s">
        <v>1028</v>
      </c>
      <c r="Q139" s="329"/>
      <c r="R139" s="329"/>
      <c r="S139" s="331"/>
      <c r="T139" s="329"/>
      <c r="U139" s="329"/>
      <c r="V139" s="331"/>
      <c r="W139" s="331"/>
      <c r="X139" s="331"/>
      <c r="Y139" s="331"/>
    </row>
    <row r="140" spans="1:25" ht="15">
      <c r="A140" s="326" t="str">
        <f t="shared" si="2"/>
        <v>86,0047411</v>
      </c>
      <c r="B140" s="329" t="s">
        <v>742</v>
      </c>
      <c r="C140" s="329" t="s">
        <v>752</v>
      </c>
      <c r="D140" s="329">
        <v>476</v>
      </c>
      <c r="E140" s="329" t="s">
        <v>871</v>
      </c>
      <c r="F140" s="329" t="s">
        <v>1068</v>
      </c>
      <c r="G140" s="329" t="s">
        <v>347</v>
      </c>
      <c r="H140" s="329" t="s">
        <v>776</v>
      </c>
      <c r="I140" s="329"/>
      <c r="J140" s="329"/>
      <c r="K140" s="329"/>
      <c r="L140" s="329" t="s">
        <v>149</v>
      </c>
      <c r="M140" s="329" t="s">
        <v>529</v>
      </c>
      <c r="N140" s="330">
        <v>181</v>
      </c>
      <c r="O140" s="330">
        <v>27</v>
      </c>
      <c r="P140" s="329" t="s">
        <v>777</v>
      </c>
      <c r="Q140" s="329">
        <v>29389</v>
      </c>
      <c r="R140" s="329">
        <v>162</v>
      </c>
      <c r="S140" s="331">
        <v>181.4</v>
      </c>
      <c r="T140" s="329"/>
      <c r="U140" s="329"/>
      <c r="V140" s="331"/>
      <c r="W140" s="331">
        <v>29389</v>
      </c>
      <c r="X140" s="331">
        <v>162</v>
      </c>
      <c r="Y140" s="331">
        <v>181.4</v>
      </c>
    </row>
    <row r="141" spans="1:25" ht="15">
      <c r="A141" s="326" t="str">
        <f t="shared" si="2"/>
        <v>50,0061024</v>
      </c>
      <c r="B141" s="329" t="s">
        <v>742</v>
      </c>
      <c r="C141" s="329" t="s">
        <v>752</v>
      </c>
      <c r="D141" s="329">
        <v>235</v>
      </c>
      <c r="E141" s="329" t="s">
        <v>752</v>
      </c>
      <c r="F141" s="329" t="s">
        <v>1069</v>
      </c>
      <c r="G141" s="329" t="s">
        <v>347</v>
      </c>
      <c r="H141" s="329" t="s">
        <v>776</v>
      </c>
      <c r="I141" s="329"/>
      <c r="J141" s="329"/>
      <c r="K141" s="329"/>
      <c r="L141" s="329" t="s">
        <v>149</v>
      </c>
      <c r="M141" s="329" t="s">
        <v>1070</v>
      </c>
      <c r="N141" s="330">
        <v>131</v>
      </c>
      <c r="O141" s="330">
        <v>62</v>
      </c>
      <c r="P141" s="329" t="s">
        <v>756</v>
      </c>
      <c r="Q141" s="329">
        <v>3279</v>
      </c>
      <c r="R141" s="329">
        <v>25</v>
      </c>
      <c r="S141" s="331">
        <v>131.1</v>
      </c>
      <c r="T141" s="329">
        <v>16591</v>
      </c>
      <c r="U141" s="329">
        <v>123</v>
      </c>
      <c r="V141" s="331">
        <v>134.8</v>
      </c>
      <c r="W141" s="331">
        <v>19870</v>
      </c>
      <c r="X141" s="331">
        <v>148</v>
      </c>
      <c r="Y141" s="331">
        <v>134.2</v>
      </c>
    </row>
    <row r="142" spans="1:25" ht="15">
      <c r="A142" s="326" t="str">
        <f t="shared" si="2"/>
        <v>23,0122361</v>
      </c>
      <c r="B142" s="329" t="s">
        <v>742</v>
      </c>
      <c r="C142" s="329" t="s">
        <v>778</v>
      </c>
      <c r="D142" s="329">
        <v>3</v>
      </c>
      <c r="E142" s="329" t="s">
        <v>757</v>
      </c>
      <c r="F142" s="329" t="s">
        <v>1071</v>
      </c>
      <c r="G142" s="329" t="s">
        <v>347</v>
      </c>
      <c r="H142" s="329" t="s">
        <v>776</v>
      </c>
      <c r="I142" s="329"/>
      <c r="J142" s="329"/>
      <c r="K142" s="329"/>
      <c r="L142" s="329" t="s">
        <v>343</v>
      </c>
      <c r="M142" s="329" t="s">
        <v>1072</v>
      </c>
      <c r="N142" s="330">
        <v>136</v>
      </c>
      <c r="O142" s="330">
        <v>58</v>
      </c>
      <c r="P142" s="329" t="s">
        <v>782</v>
      </c>
      <c r="Q142" s="329">
        <v>5441</v>
      </c>
      <c r="R142" s="329">
        <v>40</v>
      </c>
      <c r="S142" s="331">
        <v>136</v>
      </c>
      <c r="T142" s="329">
        <v>15260</v>
      </c>
      <c r="U142" s="329">
        <v>114</v>
      </c>
      <c r="V142" s="331">
        <v>133.8</v>
      </c>
      <c r="W142" s="331">
        <v>20701</v>
      </c>
      <c r="X142" s="331">
        <v>154</v>
      </c>
      <c r="Y142" s="331">
        <v>134.4</v>
      </c>
    </row>
    <row r="143" spans="1:25" ht="15">
      <c r="A143" s="326" t="str">
        <f t="shared" si="2"/>
        <v>23,0122136</v>
      </c>
      <c r="B143" s="329" t="s">
        <v>742</v>
      </c>
      <c r="C143" s="329" t="s">
        <v>743</v>
      </c>
      <c r="D143" s="329">
        <v>621</v>
      </c>
      <c r="E143" s="329" t="s">
        <v>757</v>
      </c>
      <c r="F143" s="329" t="s">
        <v>1073</v>
      </c>
      <c r="G143" s="329" t="s">
        <v>347</v>
      </c>
      <c r="H143" s="329" t="s">
        <v>759</v>
      </c>
      <c r="I143" s="329"/>
      <c r="J143" s="329" t="s">
        <v>149</v>
      </c>
      <c r="K143" s="329"/>
      <c r="L143" s="329" t="s">
        <v>343</v>
      </c>
      <c r="M143" s="329" t="s">
        <v>1074</v>
      </c>
      <c r="N143" s="330">
        <v>165</v>
      </c>
      <c r="O143" s="330">
        <v>38</v>
      </c>
      <c r="P143" s="329" t="s">
        <v>771</v>
      </c>
      <c r="Q143" s="329">
        <v>1263</v>
      </c>
      <c r="R143" s="329">
        <v>10</v>
      </c>
      <c r="S143" s="331">
        <v>126.3</v>
      </c>
      <c r="T143" s="329"/>
      <c r="U143" s="329"/>
      <c r="V143" s="331"/>
      <c r="W143" s="331">
        <v>1263</v>
      </c>
      <c r="X143" s="331">
        <v>10</v>
      </c>
      <c r="Y143" s="331">
        <v>126.3</v>
      </c>
    </row>
    <row r="144" spans="1:25" ht="15">
      <c r="A144" s="326" t="str">
        <f t="shared" si="2"/>
        <v>17,0112715</v>
      </c>
      <c r="B144" s="332" t="s">
        <v>742</v>
      </c>
      <c r="C144" s="329" t="s">
        <v>743</v>
      </c>
      <c r="D144" s="329">
        <v>7</v>
      </c>
      <c r="E144" s="332" t="s">
        <v>768</v>
      </c>
      <c r="F144" s="332" t="s">
        <v>1075</v>
      </c>
      <c r="G144" s="329" t="s">
        <v>343</v>
      </c>
      <c r="H144" s="329" t="s">
        <v>776</v>
      </c>
      <c r="I144" s="329"/>
      <c r="J144" s="329"/>
      <c r="K144" s="329"/>
      <c r="L144" s="329" t="s">
        <v>426</v>
      </c>
      <c r="M144" s="329" t="s">
        <v>1076</v>
      </c>
      <c r="N144" s="330">
        <v>179</v>
      </c>
      <c r="O144" s="330">
        <v>28</v>
      </c>
      <c r="P144" s="329" t="s">
        <v>1077</v>
      </c>
      <c r="Q144" s="329"/>
      <c r="R144" s="329"/>
      <c r="S144" s="331"/>
      <c r="T144" s="329"/>
      <c r="U144" s="329"/>
      <c r="V144" s="331"/>
      <c r="W144" s="331"/>
      <c r="X144" s="331"/>
      <c r="Y144" s="331"/>
    </row>
    <row r="145" spans="1:25" ht="15">
      <c r="A145" s="326" t="str">
        <f t="shared" si="2"/>
        <v>17,0112714</v>
      </c>
      <c r="B145" s="329" t="s">
        <v>742</v>
      </c>
      <c r="C145" s="329" t="s">
        <v>743</v>
      </c>
      <c r="D145" s="329">
        <v>7</v>
      </c>
      <c r="E145" s="329" t="s">
        <v>768</v>
      </c>
      <c r="F145" s="329" t="s">
        <v>1078</v>
      </c>
      <c r="G145" s="329" t="s">
        <v>347</v>
      </c>
      <c r="H145" s="329" t="s">
        <v>776</v>
      </c>
      <c r="I145" s="329"/>
      <c r="J145" s="329"/>
      <c r="K145" s="329"/>
      <c r="L145" s="329" t="s">
        <v>426</v>
      </c>
      <c r="M145" s="329" t="s">
        <v>1079</v>
      </c>
      <c r="N145" s="330">
        <v>159</v>
      </c>
      <c r="O145" s="330">
        <v>42</v>
      </c>
      <c r="P145" s="329" t="s">
        <v>1077</v>
      </c>
      <c r="Q145" s="329">
        <v>2277</v>
      </c>
      <c r="R145" s="329">
        <v>16</v>
      </c>
      <c r="S145" s="331">
        <v>142.3</v>
      </c>
      <c r="T145" s="329"/>
      <c r="U145" s="329"/>
      <c r="V145" s="331"/>
      <c r="W145" s="331">
        <v>2277</v>
      </c>
      <c r="X145" s="331">
        <v>16</v>
      </c>
      <c r="Y145" s="331">
        <v>142.3</v>
      </c>
    </row>
    <row r="146" spans="1:25" ht="15">
      <c r="A146" s="326" t="str">
        <f t="shared" si="2"/>
        <v>07,0094986</v>
      </c>
      <c r="B146" s="329" t="s">
        <v>742</v>
      </c>
      <c r="C146" s="329" t="s">
        <v>778</v>
      </c>
      <c r="D146" s="329">
        <v>1</v>
      </c>
      <c r="E146" s="329" t="s">
        <v>1059</v>
      </c>
      <c r="F146" s="329" t="s">
        <v>1080</v>
      </c>
      <c r="G146" s="329" t="s">
        <v>347</v>
      </c>
      <c r="H146" s="329" t="s">
        <v>776</v>
      </c>
      <c r="I146" s="329"/>
      <c r="J146" s="329"/>
      <c r="K146" s="329"/>
      <c r="L146" s="329" t="s">
        <v>343</v>
      </c>
      <c r="M146" s="329" t="s">
        <v>1081</v>
      </c>
      <c r="N146" s="330">
        <v>180</v>
      </c>
      <c r="O146" s="330">
        <v>28</v>
      </c>
      <c r="P146" s="329" t="s">
        <v>858</v>
      </c>
      <c r="Q146" s="329">
        <v>5767</v>
      </c>
      <c r="R146" s="329">
        <v>32</v>
      </c>
      <c r="S146" s="331">
        <v>180.2</v>
      </c>
      <c r="T146" s="329"/>
      <c r="U146" s="329"/>
      <c r="V146" s="331"/>
      <c r="W146" s="331">
        <v>5767</v>
      </c>
      <c r="X146" s="331">
        <v>32</v>
      </c>
      <c r="Y146" s="331">
        <v>180.2</v>
      </c>
    </row>
    <row r="147" spans="1:25" ht="15">
      <c r="A147" s="326" t="str">
        <f t="shared" si="2"/>
        <v>07,0094987</v>
      </c>
      <c r="B147" s="329" t="s">
        <v>742</v>
      </c>
      <c r="C147" s="329" t="s">
        <v>778</v>
      </c>
      <c r="D147" s="329">
        <v>1</v>
      </c>
      <c r="E147" s="329" t="s">
        <v>1059</v>
      </c>
      <c r="F147" s="329" t="s">
        <v>1082</v>
      </c>
      <c r="G147" s="329" t="s">
        <v>343</v>
      </c>
      <c r="H147" s="329" t="s">
        <v>776</v>
      </c>
      <c r="I147" s="329"/>
      <c r="J147" s="329"/>
      <c r="K147" s="329"/>
      <c r="L147" s="329" t="s">
        <v>343</v>
      </c>
      <c r="M147" s="329" t="s">
        <v>1083</v>
      </c>
      <c r="N147" s="330">
        <v>179</v>
      </c>
      <c r="O147" s="330">
        <v>28</v>
      </c>
      <c r="P147" s="329" t="s">
        <v>858</v>
      </c>
      <c r="Q147" s="329"/>
      <c r="R147" s="329"/>
      <c r="S147" s="331"/>
      <c r="T147" s="329"/>
      <c r="U147" s="329"/>
      <c r="V147" s="331"/>
      <c r="W147" s="331"/>
      <c r="X147" s="331"/>
      <c r="Y147" s="331"/>
    </row>
    <row r="148" spans="1:25" ht="15">
      <c r="A148" s="326" t="str">
        <f t="shared" si="2"/>
        <v>22,0119265</v>
      </c>
      <c r="B148" s="329" t="s">
        <v>742</v>
      </c>
      <c r="C148" s="329" t="s">
        <v>752</v>
      </c>
      <c r="D148" s="329">
        <v>477</v>
      </c>
      <c r="E148" s="329" t="s">
        <v>761</v>
      </c>
      <c r="F148" s="329" t="s">
        <v>1084</v>
      </c>
      <c r="G148" s="329" t="s">
        <v>347</v>
      </c>
      <c r="H148" s="329" t="s">
        <v>952</v>
      </c>
      <c r="I148" s="329"/>
      <c r="J148" s="329"/>
      <c r="K148" s="329"/>
      <c r="L148" s="329" t="s">
        <v>343</v>
      </c>
      <c r="M148" s="329" t="s">
        <v>1085</v>
      </c>
      <c r="N148" s="330">
        <v>188</v>
      </c>
      <c r="O148" s="330">
        <v>22</v>
      </c>
      <c r="P148" s="329" t="s">
        <v>786</v>
      </c>
      <c r="Q148" s="329">
        <v>19605</v>
      </c>
      <c r="R148" s="329">
        <v>104</v>
      </c>
      <c r="S148" s="331">
        <v>188.5</v>
      </c>
      <c r="T148" s="329"/>
      <c r="U148" s="329"/>
      <c r="V148" s="331"/>
      <c r="W148" s="331">
        <v>19605</v>
      </c>
      <c r="X148" s="331">
        <v>104</v>
      </c>
      <c r="Y148" s="331">
        <v>188.5</v>
      </c>
    </row>
    <row r="149" spans="1:25" ht="15">
      <c r="A149" s="326" t="str">
        <f t="shared" si="2"/>
        <v>21,0118639</v>
      </c>
      <c r="B149" s="329" t="s">
        <v>742</v>
      </c>
      <c r="C149" s="329" t="s">
        <v>752</v>
      </c>
      <c r="D149" s="329">
        <v>235</v>
      </c>
      <c r="E149" s="329" t="s">
        <v>919</v>
      </c>
      <c r="F149" s="329" t="s">
        <v>1086</v>
      </c>
      <c r="G149" s="329" t="s">
        <v>347</v>
      </c>
      <c r="H149" s="329" t="s">
        <v>750</v>
      </c>
      <c r="I149" s="329"/>
      <c r="J149" s="329"/>
      <c r="K149" s="329"/>
      <c r="L149" s="329" t="s">
        <v>149</v>
      </c>
      <c r="M149" s="329" t="s">
        <v>1087</v>
      </c>
      <c r="N149" s="330">
        <v>147</v>
      </c>
      <c r="O149" s="330">
        <v>51</v>
      </c>
      <c r="P149" s="329" t="s">
        <v>756</v>
      </c>
      <c r="Q149" s="329">
        <v>3161</v>
      </c>
      <c r="R149" s="329">
        <v>22</v>
      </c>
      <c r="S149" s="331">
        <v>143.6</v>
      </c>
      <c r="T149" s="329">
        <v>11897</v>
      </c>
      <c r="U149" s="329">
        <v>80</v>
      </c>
      <c r="V149" s="331">
        <v>148.7</v>
      </c>
      <c r="W149" s="331">
        <v>15058</v>
      </c>
      <c r="X149" s="331">
        <v>102</v>
      </c>
      <c r="Y149" s="331">
        <v>147.6</v>
      </c>
    </row>
    <row r="150" spans="1:25" ht="15">
      <c r="A150" s="326" t="str">
        <f t="shared" si="2"/>
        <v>24,0124380</v>
      </c>
      <c r="B150" s="329" t="s">
        <v>742</v>
      </c>
      <c r="C150" s="329" t="s">
        <v>752</v>
      </c>
      <c r="D150" s="329">
        <v>235</v>
      </c>
      <c r="E150" s="329" t="s">
        <v>783</v>
      </c>
      <c r="F150" s="329" t="s">
        <v>1088</v>
      </c>
      <c r="G150" s="329" t="s">
        <v>343</v>
      </c>
      <c r="H150" s="329" t="s">
        <v>759</v>
      </c>
      <c r="I150" s="329" t="s">
        <v>732</v>
      </c>
      <c r="J150" s="329"/>
      <c r="K150" s="329"/>
      <c r="L150" s="329" t="s">
        <v>149</v>
      </c>
      <c r="M150" s="329" t="s">
        <v>1089</v>
      </c>
      <c r="N150" s="330">
        <v>135</v>
      </c>
      <c r="O150" s="330">
        <v>59</v>
      </c>
      <c r="P150" s="329" t="s">
        <v>756</v>
      </c>
      <c r="Q150" s="329"/>
      <c r="R150" s="329"/>
      <c r="S150" s="331"/>
      <c r="T150" s="329"/>
      <c r="U150" s="329"/>
      <c r="V150" s="331"/>
      <c r="W150" s="331"/>
      <c r="X150" s="331"/>
      <c r="Y150" s="331"/>
    </row>
    <row r="151" spans="1:25" ht="15">
      <c r="A151" s="326" t="str">
        <f t="shared" si="2"/>
        <v>24,0124359</v>
      </c>
      <c r="B151" s="329" t="s">
        <v>742</v>
      </c>
      <c r="C151" s="329" t="s">
        <v>743</v>
      </c>
      <c r="D151" s="329">
        <v>4</v>
      </c>
      <c r="E151" s="329" t="s">
        <v>783</v>
      </c>
      <c r="F151" s="329" t="s">
        <v>1090</v>
      </c>
      <c r="G151" s="329" t="s">
        <v>343</v>
      </c>
      <c r="H151" s="329" t="s">
        <v>750</v>
      </c>
      <c r="I151" s="329" t="s">
        <v>732</v>
      </c>
      <c r="J151" s="329"/>
      <c r="K151" s="329"/>
      <c r="L151" s="329" t="s">
        <v>343</v>
      </c>
      <c r="M151" s="329" t="s">
        <v>1091</v>
      </c>
      <c r="N151" s="330">
        <v>135</v>
      </c>
      <c r="O151" s="330">
        <v>59</v>
      </c>
      <c r="P151" s="329" t="s">
        <v>748</v>
      </c>
      <c r="Q151" s="329"/>
      <c r="R151" s="329"/>
      <c r="S151" s="331"/>
      <c r="T151" s="329"/>
      <c r="U151" s="329"/>
      <c r="V151" s="331"/>
      <c r="W151" s="331"/>
      <c r="X151" s="331"/>
      <c r="Y151" s="331"/>
    </row>
    <row r="152" spans="1:25" ht="15">
      <c r="A152" s="326" t="str">
        <f t="shared" si="2"/>
        <v>85,0024333</v>
      </c>
      <c r="B152" s="329" t="s">
        <v>742</v>
      </c>
      <c r="C152" s="329" t="s">
        <v>752</v>
      </c>
      <c r="D152" s="329">
        <v>477</v>
      </c>
      <c r="E152" s="329" t="s">
        <v>849</v>
      </c>
      <c r="F152" s="329" t="s">
        <v>1092</v>
      </c>
      <c r="G152" s="329" t="s">
        <v>347</v>
      </c>
      <c r="H152" s="329" t="s">
        <v>776</v>
      </c>
      <c r="I152" s="329"/>
      <c r="J152" s="329"/>
      <c r="K152" s="329"/>
      <c r="L152" s="329" t="s">
        <v>343</v>
      </c>
      <c r="M152" s="329" t="s">
        <v>1093</v>
      </c>
      <c r="N152" s="330">
        <v>185</v>
      </c>
      <c r="O152" s="330">
        <v>24</v>
      </c>
      <c r="P152" s="329" t="s">
        <v>786</v>
      </c>
      <c r="Q152" s="329">
        <v>189</v>
      </c>
      <c r="R152" s="329">
        <v>2</v>
      </c>
      <c r="S152" s="331">
        <v>94.5</v>
      </c>
      <c r="T152" s="329"/>
      <c r="U152" s="329"/>
      <c r="V152" s="331"/>
      <c r="W152" s="331">
        <v>189</v>
      </c>
      <c r="X152" s="331">
        <v>2</v>
      </c>
      <c r="Y152" s="331">
        <v>94.5</v>
      </c>
    </row>
    <row r="153" spans="1:25" ht="15">
      <c r="A153" s="326" t="str">
        <f t="shared" si="2"/>
        <v>22,0119893</v>
      </c>
      <c r="B153" s="329" t="s">
        <v>742</v>
      </c>
      <c r="C153" s="329" t="s">
        <v>752</v>
      </c>
      <c r="D153" s="329">
        <v>4</v>
      </c>
      <c r="E153" s="329" t="s">
        <v>761</v>
      </c>
      <c r="F153" s="329" t="s">
        <v>1094</v>
      </c>
      <c r="G153" s="329" t="s">
        <v>347</v>
      </c>
      <c r="H153" s="329" t="s">
        <v>952</v>
      </c>
      <c r="I153" s="329"/>
      <c r="J153" s="329"/>
      <c r="K153" s="329" t="s">
        <v>321</v>
      </c>
      <c r="L153" s="329" t="s">
        <v>343</v>
      </c>
      <c r="M153" s="329" t="s">
        <v>1095</v>
      </c>
      <c r="N153" s="330">
        <v>202</v>
      </c>
      <c r="O153" s="330">
        <v>12</v>
      </c>
      <c r="P153" s="329" t="s">
        <v>829</v>
      </c>
      <c r="Q153" s="329">
        <v>7700</v>
      </c>
      <c r="R153" s="329">
        <v>38</v>
      </c>
      <c r="S153" s="331">
        <v>202.6</v>
      </c>
      <c r="T153" s="329"/>
      <c r="U153" s="329"/>
      <c r="V153" s="331"/>
      <c r="W153" s="331">
        <v>7700</v>
      </c>
      <c r="X153" s="331">
        <v>38</v>
      </c>
      <c r="Y153" s="331">
        <v>202.6</v>
      </c>
    </row>
    <row r="154" spans="1:25" ht="15">
      <c r="A154" s="326" t="str">
        <f t="shared" si="2"/>
        <v>15,0108165</v>
      </c>
      <c r="B154" s="329" t="s">
        <v>742</v>
      </c>
      <c r="C154" s="329" t="s">
        <v>743</v>
      </c>
      <c r="D154" s="329">
        <v>4</v>
      </c>
      <c r="E154" s="329" t="s">
        <v>774</v>
      </c>
      <c r="F154" s="329" t="s">
        <v>1096</v>
      </c>
      <c r="G154" s="329" t="s">
        <v>343</v>
      </c>
      <c r="H154" s="329" t="s">
        <v>750</v>
      </c>
      <c r="I154" s="329"/>
      <c r="J154" s="329"/>
      <c r="K154" s="329"/>
      <c r="L154" s="329" t="s">
        <v>343</v>
      </c>
      <c r="M154" s="329" t="s">
        <v>1097</v>
      </c>
      <c r="N154" s="330">
        <v>169</v>
      </c>
      <c r="O154" s="330">
        <v>35</v>
      </c>
      <c r="P154" s="329" t="s">
        <v>748</v>
      </c>
      <c r="Q154" s="329">
        <v>8309</v>
      </c>
      <c r="R154" s="329">
        <v>49</v>
      </c>
      <c r="S154" s="331">
        <v>169.5</v>
      </c>
      <c r="T154" s="329"/>
      <c r="U154" s="329"/>
      <c r="V154" s="331"/>
      <c r="W154" s="331">
        <v>8309</v>
      </c>
      <c r="X154" s="331">
        <v>49</v>
      </c>
      <c r="Y154" s="331">
        <v>169.5</v>
      </c>
    </row>
    <row r="155" spans="1:25" ht="15">
      <c r="A155" s="326" t="str">
        <f t="shared" si="2"/>
        <v>24,0123157</v>
      </c>
      <c r="B155" s="329" t="s">
        <v>742</v>
      </c>
      <c r="C155" s="329" t="s">
        <v>752</v>
      </c>
      <c r="D155" s="329">
        <v>477</v>
      </c>
      <c r="E155" s="329" t="s">
        <v>783</v>
      </c>
      <c r="F155" s="329" t="s">
        <v>1098</v>
      </c>
      <c r="G155" s="329" t="s">
        <v>347</v>
      </c>
      <c r="H155" s="329" t="s">
        <v>750</v>
      </c>
      <c r="I155" s="329" t="s">
        <v>732</v>
      </c>
      <c r="J155" s="329"/>
      <c r="K155" s="329"/>
      <c r="L155" s="329" t="s">
        <v>343</v>
      </c>
      <c r="M155" s="329" t="s">
        <v>1099</v>
      </c>
      <c r="N155" s="330">
        <v>148</v>
      </c>
      <c r="O155" s="330">
        <v>50</v>
      </c>
      <c r="P155" s="329" t="s">
        <v>786</v>
      </c>
      <c r="Q155" s="329">
        <v>2668</v>
      </c>
      <c r="R155" s="329">
        <v>18</v>
      </c>
      <c r="S155" s="331">
        <v>148.2</v>
      </c>
      <c r="T155" s="329"/>
      <c r="U155" s="329"/>
      <c r="V155" s="331"/>
      <c r="W155" s="331">
        <v>2668</v>
      </c>
      <c r="X155" s="331">
        <v>18</v>
      </c>
      <c r="Y155" s="331">
        <v>148.2</v>
      </c>
    </row>
    <row r="156" spans="1:25" ht="15">
      <c r="A156" s="326" t="str">
        <f t="shared" si="2"/>
        <v>06,0091036</v>
      </c>
      <c r="B156" s="329" t="s">
        <v>742</v>
      </c>
      <c r="C156" s="329" t="s">
        <v>743</v>
      </c>
      <c r="D156" s="329">
        <v>1</v>
      </c>
      <c r="E156" s="329" t="s">
        <v>1039</v>
      </c>
      <c r="F156" s="329" t="s">
        <v>1100</v>
      </c>
      <c r="G156" s="329" t="s">
        <v>347</v>
      </c>
      <c r="H156" s="329" t="s">
        <v>776</v>
      </c>
      <c r="I156" s="329"/>
      <c r="J156" s="329"/>
      <c r="K156" s="329"/>
      <c r="L156" s="329" t="s">
        <v>343</v>
      </c>
      <c r="M156" s="329" t="s">
        <v>1101</v>
      </c>
      <c r="N156" s="330">
        <v>167</v>
      </c>
      <c r="O156" s="330">
        <v>37</v>
      </c>
      <c r="P156" s="329" t="s">
        <v>812</v>
      </c>
      <c r="Q156" s="329">
        <v>1298</v>
      </c>
      <c r="R156" s="329">
        <v>10</v>
      </c>
      <c r="S156" s="331">
        <v>129.8</v>
      </c>
      <c r="T156" s="329"/>
      <c r="U156" s="329"/>
      <c r="V156" s="331"/>
      <c r="W156" s="331">
        <v>1298</v>
      </c>
      <c r="X156" s="331">
        <v>10</v>
      </c>
      <c r="Y156" s="331">
        <v>129.8</v>
      </c>
    </row>
    <row r="157" spans="1:25" ht="15">
      <c r="A157" s="326" t="str">
        <f t="shared" si="2"/>
        <v>22,0119895</v>
      </c>
      <c r="B157" s="329" t="s">
        <v>742</v>
      </c>
      <c r="C157" s="329" t="s">
        <v>778</v>
      </c>
      <c r="D157" s="329">
        <v>3</v>
      </c>
      <c r="E157" s="329" t="s">
        <v>761</v>
      </c>
      <c r="F157" s="329" t="s">
        <v>1102</v>
      </c>
      <c r="G157" s="329" t="s">
        <v>347</v>
      </c>
      <c r="H157" s="329" t="s">
        <v>750</v>
      </c>
      <c r="I157" s="329"/>
      <c r="J157" s="329"/>
      <c r="K157" s="329"/>
      <c r="L157" s="329" t="s">
        <v>343</v>
      </c>
      <c r="M157" s="329" t="s">
        <v>1103</v>
      </c>
      <c r="N157" s="330">
        <v>116</v>
      </c>
      <c r="O157" s="330">
        <v>72</v>
      </c>
      <c r="P157" s="329" t="s">
        <v>782</v>
      </c>
      <c r="Q157" s="329"/>
      <c r="R157" s="329"/>
      <c r="S157" s="331"/>
      <c r="T157" s="329">
        <v>14711</v>
      </c>
      <c r="U157" s="329">
        <v>126</v>
      </c>
      <c r="V157" s="331">
        <v>116.7</v>
      </c>
      <c r="W157" s="331">
        <v>14711</v>
      </c>
      <c r="X157" s="331">
        <v>126</v>
      </c>
      <c r="Y157" s="331">
        <v>116.7</v>
      </c>
    </row>
    <row r="158" spans="1:25" ht="15">
      <c r="A158" s="326" t="str">
        <f t="shared" si="2"/>
        <v>19,0115245</v>
      </c>
      <c r="B158" s="329" t="s">
        <v>742</v>
      </c>
      <c r="C158" s="329" t="s">
        <v>752</v>
      </c>
      <c r="D158" s="329">
        <v>477</v>
      </c>
      <c r="E158" s="329" t="s">
        <v>790</v>
      </c>
      <c r="F158" s="329" t="s">
        <v>1104</v>
      </c>
      <c r="G158" s="329" t="s">
        <v>347</v>
      </c>
      <c r="H158" s="329" t="s">
        <v>750</v>
      </c>
      <c r="I158" s="329"/>
      <c r="J158" s="329"/>
      <c r="K158" s="329"/>
      <c r="L158" s="329" t="s">
        <v>343</v>
      </c>
      <c r="M158" s="329" t="s">
        <v>1105</v>
      </c>
      <c r="N158" s="330">
        <v>161</v>
      </c>
      <c r="O158" s="330">
        <v>41</v>
      </c>
      <c r="P158" s="329" t="s">
        <v>786</v>
      </c>
      <c r="Q158" s="329">
        <v>7757</v>
      </c>
      <c r="R158" s="329">
        <v>48</v>
      </c>
      <c r="S158" s="331">
        <v>161.6</v>
      </c>
      <c r="T158" s="329"/>
      <c r="U158" s="329"/>
      <c r="V158" s="331"/>
      <c r="W158" s="331">
        <v>7757</v>
      </c>
      <c r="X158" s="331">
        <v>48</v>
      </c>
      <c r="Y158" s="331">
        <v>161.6</v>
      </c>
    </row>
    <row r="159" spans="1:25" ht="15">
      <c r="A159" s="326" t="str">
        <f t="shared" si="2"/>
        <v>85,0014479</v>
      </c>
      <c r="B159" s="329" t="s">
        <v>742</v>
      </c>
      <c r="C159" s="329" t="s">
        <v>778</v>
      </c>
      <c r="D159" s="329">
        <v>3</v>
      </c>
      <c r="E159" s="329" t="s">
        <v>849</v>
      </c>
      <c r="F159" s="329" t="s">
        <v>1106</v>
      </c>
      <c r="G159" s="329" t="s">
        <v>343</v>
      </c>
      <c r="H159" s="329" t="s">
        <v>776</v>
      </c>
      <c r="I159" s="329"/>
      <c r="J159" s="329"/>
      <c r="K159" s="329"/>
      <c r="L159" s="329" t="s">
        <v>343</v>
      </c>
      <c r="M159" s="329" t="s">
        <v>1107</v>
      </c>
      <c r="N159" s="330">
        <v>139</v>
      </c>
      <c r="O159" s="330">
        <v>56</v>
      </c>
      <c r="P159" s="329" t="s">
        <v>782</v>
      </c>
      <c r="Q159" s="329">
        <v>8236</v>
      </c>
      <c r="R159" s="329">
        <v>59</v>
      </c>
      <c r="S159" s="331">
        <v>139.5</v>
      </c>
      <c r="T159" s="329">
        <v>678</v>
      </c>
      <c r="U159" s="329">
        <v>6</v>
      </c>
      <c r="V159" s="331">
        <v>113</v>
      </c>
      <c r="W159" s="331">
        <v>8914</v>
      </c>
      <c r="X159" s="331">
        <v>65</v>
      </c>
      <c r="Y159" s="331">
        <v>137.1</v>
      </c>
    </row>
    <row r="160" spans="1:25" ht="15">
      <c r="A160" s="326" t="str">
        <f t="shared" si="2"/>
        <v>02,0064676</v>
      </c>
      <c r="B160" s="329" t="s">
        <v>742</v>
      </c>
      <c r="C160" s="329" t="s">
        <v>752</v>
      </c>
      <c r="D160" s="329">
        <v>476</v>
      </c>
      <c r="E160" s="329" t="s">
        <v>809</v>
      </c>
      <c r="F160" s="329" t="s">
        <v>1108</v>
      </c>
      <c r="G160" s="329" t="s">
        <v>347</v>
      </c>
      <c r="H160" s="329" t="s">
        <v>776</v>
      </c>
      <c r="I160" s="329"/>
      <c r="J160" s="329"/>
      <c r="K160" s="329"/>
      <c r="L160" s="329" t="s">
        <v>149</v>
      </c>
      <c r="M160" s="329" t="s">
        <v>691</v>
      </c>
      <c r="N160" s="330">
        <v>147</v>
      </c>
      <c r="O160" s="330">
        <v>51</v>
      </c>
      <c r="P160" s="329" t="s">
        <v>777</v>
      </c>
      <c r="Q160" s="329">
        <v>6777</v>
      </c>
      <c r="R160" s="329">
        <v>46</v>
      </c>
      <c r="S160" s="331">
        <v>147.3</v>
      </c>
      <c r="T160" s="329"/>
      <c r="U160" s="329"/>
      <c r="V160" s="331"/>
      <c r="W160" s="331">
        <v>6777</v>
      </c>
      <c r="X160" s="331">
        <v>46</v>
      </c>
      <c r="Y160" s="331">
        <v>147.3</v>
      </c>
    </row>
    <row r="161" spans="1:25" ht="15">
      <c r="A161" s="326" t="str">
        <f t="shared" si="2"/>
        <v>85,0007604</v>
      </c>
      <c r="B161" s="329" t="s">
        <v>742</v>
      </c>
      <c r="C161" s="329" t="s">
        <v>752</v>
      </c>
      <c r="D161" s="329">
        <v>476</v>
      </c>
      <c r="E161" s="329" t="s">
        <v>849</v>
      </c>
      <c r="F161" s="329" t="s">
        <v>1109</v>
      </c>
      <c r="G161" s="329" t="s">
        <v>347</v>
      </c>
      <c r="H161" s="329" t="s">
        <v>776</v>
      </c>
      <c r="I161" s="329"/>
      <c r="J161" s="329"/>
      <c r="K161" s="329"/>
      <c r="L161" s="329" t="s">
        <v>343</v>
      </c>
      <c r="M161" s="329" t="s">
        <v>692</v>
      </c>
      <c r="N161" s="330">
        <v>194</v>
      </c>
      <c r="O161" s="330">
        <v>18</v>
      </c>
      <c r="P161" s="329" t="s">
        <v>777</v>
      </c>
      <c r="Q161" s="329"/>
      <c r="R161" s="329"/>
      <c r="S161" s="331"/>
      <c r="T161" s="329"/>
      <c r="U161" s="329"/>
      <c r="V161" s="331"/>
      <c r="W161" s="331"/>
      <c r="X161" s="331"/>
      <c r="Y161" s="331"/>
    </row>
    <row r="162" spans="1:25" ht="15">
      <c r="A162" s="326" t="str">
        <f t="shared" si="2"/>
        <v>13,0104691</v>
      </c>
      <c r="B162" s="329" t="s">
        <v>742</v>
      </c>
      <c r="C162" s="329" t="s">
        <v>778</v>
      </c>
      <c r="D162" s="329">
        <v>3</v>
      </c>
      <c r="E162" s="329" t="s">
        <v>779</v>
      </c>
      <c r="F162" s="329" t="s">
        <v>1110</v>
      </c>
      <c r="G162" s="329" t="s">
        <v>347</v>
      </c>
      <c r="H162" s="329" t="s">
        <v>746</v>
      </c>
      <c r="I162" s="329"/>
      <c r="J162" s="329"/>
      <c r="K162" s="329"/>
      <c r="L162" s="329" t="s">
        <v>343</v>
      </c>
      <c r="M162" s="329" t="s">
        <v>1111</v>
      </c>
      <c r="N162" s="330">
        <v>194</v>
      </c>
      <c r="O162" s="330">
        <v>18</v>
      </c>
      <c r="P162" s="329" t="s">
        <v>782</v>
      </c>
      <c r="Q162" s="329"/>
      <c r="R162" s="329"/>
      <c r="S162" s="331"/>
      <c r="T162" s="329"/>
      <c r="U162" s="329"/>
      <c r="V162" s="331"/>
      <c r="W162" s="331"/>
      <c r="X162" s="331"/>
      <c r="Y162" s="331"/>
    </row>
    <row r="163" spans="1:25" ht="15">
      <c r="A163" s="326" t="str">
        <f t="shared" si="2"/>
        <v>12,0103394</v>
      </c>
      <c r="B163" s="329" t="s">
        <v>742</v>
      </c>
      <c r="C163" s="329" t="s">
        <v>752</v>
      </c>
      <c r="D163" s="329">
        <v>235</v>
      </c>
      <c r="E163" s="329" t="s">
        <v>744</v>
      </c>
      <c r="F163" s="329" t="s">
        <v>1112</v>
      </c>
      <c r="G163" s="329" t="s">
        <v>347</v>
      </c>
      <c r="H163" s="329" t="s">
        <v>750</v>
      </c>
      <c r="I163" s="329"/>
      <c r="J163" s="329"/>
      <c r="K163" s="329"/>
      <c r="L163" s="329" t="s">
        <v>149</v>
      </c>
      <c r="M163" s="329" t="s">
        <v>1113</v>
      </c>
      <c r="N163" s="330">
        <v>160</v>
      </c>
      <c r="O163" s="330">
        <v>42</v>
      </c>
      <c r="P163" s="329" t="s">
        <v>756</v>
      </c>
      <c r="Q163" s="329">
        <v>2568</v>
      </c>
      <c r="R163" s="329">
        <v>15</v>
      </c>
      <c r="S163" s="331">
        <v>171.2</v>
      </c>
      <c r="T163" s="329">
        <v>7082</v>
      </c>
      <c r="U163" s="329">
        <v>45</v>
      </c>
      <c r="V163" s="331">
        <v>157.3</v>
      </c>
      <c r="W163" s="331">
        <v>9650</v>
      </c>
      <c r="X163" s="331">
        <v>60</v>
      </c>
      <c r="Y163" s="331">
        <v>160.8</v>
      </c>
    </row>
    <row r="164" spans="1:25" ht="15">
      <c r="A164" s="326" t="str">
        <f t="shared" si="2"/>
        <v>23,0121489</v>
      </c>
      <c r="B164" s="329" t="s">
        <v>742</v>
      </c>
      <c r="C164" s="329" t="s">
        <v>752</v>
      </c>
      <c r="D164" s="329">
        <v>477</v>
      </c>
      <c r="E164" s="329" t="s">
        <v>757</v>
      </c>
      <c r="F164" s="329" t="s">
        <v>1114</v>
      </c>
      <c r="G164" s="329" t="s">
        <v>347</v>
      </c>
      <c r="H164" s="329" t="s">
        <v>759</v>
      </c>
      <c r="I164" s="329"/>
      <c r="J164" s="329"/>
      <c r="K164" s="329"/>
      <c r="L164" s="329" t="s">
        <v>343</v>
      </c>
      <c r="M164" s="329" t="s">
        <v>1115</v>
      </c>
      <c r="N164" s="330">
        <v>159</v>
      </c>
      <c r="O164" s="330">
        <v>42</v>
      </c>
      <c r="P164" s="329" t="s">
        <v>786</v>
      </c>
      <c r="Q164" s="329">
        <v>6700</v>
      </c>
      <c r="R164" s="329">
        <v>42</v>
      </c>
      <c r="S164" s="331">
        <v>159.5</v>
      </c>
      <c r="T164" s="329"/>
      <c r="U164" s="329"/>
      <c r="V164" s="331"/>
      <c r="W164" s="331">
        <v>6700</v>
      </c>
      <c r="X164" s="331">
        <v>42</v>
      </c>
      <c r="Y164" s="331">
        <v>159.5</v>
      </c>
    </row>
    <row r="165" spans="1:25" ht="15">
      <c r="A165" s="326" t="str">
        <f t="shared" si="2"/>
        <v>23,0121582</v>
      </c>
      <c r="B165" s="329" t="s">
        <v>742</v>
      </c>
      <c r="C165" s="329" t="s">
        <v>778</v>
      </c>
      <c r="D165" s="329">
        <v>4</v>
      </c>
      <c r="E165" s="329" t="s">
        <v>757</v>
      </c>
      <c r="F165" s="329" t="s">
        <v>1116</v>
      </c>
      <c r="G165" s="329" t="s">
        <v>347</v>
      </c>
      <c r="H165" s="329" t="s">
        <v>895</v>
      </c>
      <c r="I165" s="329"/>
      <c r="J165" s="329"/>
      <c r="K165" s="329"/>
      <c r="L165" s="329" t="s">
        <v>343</v>
      </c>
      <c r="M165" s="329" t="s">
        <v>1117</v>
      </c>
      <c r="N165" s="330">
        <v>64</v>
      </c>
      <c r="O165" s="330">
        <v>80</v>
      </c>
      <c r="P165" s="329" t="s">
        <v>844</v>
      </c>
      <c r="Q165" s="329">
        <v>1027</v>
      </c>
      <c r="R165" s="329">
        <v>16</v>
      </c>
      <c r="S165" s="331">
        <v>64.1</v>
      </c>
      <c r="T165" s="329">
        <v>202</v>
      </c>
      <c r="U165" s="329">
        <v>3</v>
      </c>
      <c r="V165" s="331">
        <v>67.3</v>
      </c>
      <c r="W165" s="331">
        <v>1229</v>
      </c>
      <c r="X165" s="331">
        <v>19</v>
      </c>
      <c r="Y165" s="331">
        <v>64.6</v>
      </c>
    </row>
    <row r="166" spans="1:25" ht="15">
      <c r="A166" s="326" t="str">
        <f t="shared" si="2"/>
        <v>23,0121581</v>
      </c>
      <c r="B166" s="329" t="s">
        <v>742</v>
      </c>
      <c r="C166" s="329" t="s">
        <v>778</v>
      </c>
      <c r="D166" s="329">
        <v>4</v>
      </c>
      <c r="E166" s="329" t="s">
        <v>757</v>
      </c>
      <c r="F166" s="329" t="s">
        <v>1118</v>
      </c>
      <c r="G166" s="329" t="s">
        <v>347</v>
      </c>
      <c r="H166" s="329" t="s">
        <v>895</v>
      </c>
      <c r="I166" s="329"/>
      <c r="J166" s="329"/>
      <c r="K166" s="329"/>
      <c r="L166" s="329" t="s">
        <v>343</v>
      </c>
      <c r="M166" s="329" t="s">
        <v>1119</v>
      </c>
      <c r="N166" s="330">
        <v>120</v>
      </c>
      <c r="O166" s="330">
        <v>70</v>
      </c>
      <c r="P166" s="329" t="s">
        <v>844</v>
      </c>
      <c r="Q166" s="329"/>
      <c r="R166" s="329"/>
      <c r="S166" s="331"/>
      <c r="T166" s="329"/>
      <c r="U166" s="329"/>
      <c r="V166" s="331"/>
      <c r="W166" s="331"/>
      <c r="X166" s="331"/>
      <c r="Y166" s="331"/>
    </row>
    <row r="167" spans="1:25" ht="15">
      <c r="A167" s="326" t="str">
        <f t="shared" si="2"/>
        <v>23,0121584</v>
      </c>
      <c r="B167" s="329" t="s">
        <v>742</v>
      </c>
      <c r="C167" s="329" t="s">
        <v>778</v>
      </c>
      <c r="D167" s="329">
        <v>4</v>
      </c>
      <c r="E167" s="329" t="s">
        <v>757</v>
      </c>
      <c r="F167" s="329" t="s">
        <v>1120</v>
      </c>
      <c r="G167" s="329" t="s">
        <v>343</v>
      </c>
      <c r="H167" s="329" t="s">
        <v>763</v>
      </c>
      <c r="I167" s="329"/>
      <c r="J167" s="329"/>
      <c r="K167" s="329"/>
      <c r="L167" s="329" t="s">
        <v>343</v>
      </c>
      <c r="M167" s="329" t="s">
        <v>1121</v>
      </c>
      <c r="N167" s="330">
        <v>116</v>
      </c>
      <c r="O167" s="330">
        <v>72</v>
      </c>
      <c r="P167" s="329" t="s">
        <v>844</v>
      </c>
      <c r="Q167" s="329">
        <v>642</v>
      </c>
      <c r="R167" s="329">
        <v>8</v>
      </c>
      <c r="S167" s="331">
        <v>80.2</v>
      </c>
      <c r="T167" s="329">
        <v>374</v>
      </c>
      <c r="U167" s="329">
        <v>4</v>
      </c>
      <c r="V167" s="331">
        <v>93.5</v>
      </c>
      <c r="W167" s="331">
        <v>1016</v>
      </c>
      <c r="X167" s="331">
        <v>12</v>
      </c>
      <c r="Y167" s="331">
        <v>84.6</v>
      </c>
    </row>
    <row r="168" spans="1:25" ht="15">
      <c r="A168" s="326" t="str">
        <f t="shared" si="2"/>
        <v>88,0056469</v>
      </c>
      <c r="B168" s="329" t="s">
        <v>742</v>
      </c>
      <c r="C168" s="329" t="s">
        <v>752</v>
      </c>
      <c r="D168" s="329">
        <v>235</v>
      </c>
      <c r="E168" s="329" t="s">
        <v>1122</v>
      </c>
      <c r="F168" s="329" t="s">
        <v>1123</v>
      </c>
      <c r="G168" s="329" t="s">
        <v>347</v>
      </c>
      <c r="H168" s="329" t="s">
        <v>746</v>
      </c>
      <c r="I168" s="329"/>
      <c r="J168" s="329"/>
      <c r="K168" s="329"/>
      <c r="L168" s="329" t="s">
        <v>149</v>
      </c>
      <c r="M168" s="329" t="s">
        <v>1124</v>
      </c>
      <c r="N168" s="330">
        <v>146</v>
      </c>
      <c r="O168" s="330">
        <v>51</v>
      </c>
      <c r="P168" s="329" t="s">
        <v>756</v>
      </c>
      <c r="Q168" s="329"/>
      <c r="R168" s="329"/>
      <c r="S168" s="331"/>
      <c r="T168" s="329">
        <v>1776</v>
      </c>
      <c r="U168" s="329">
        <v>15</v>
      </c>
      <c r="V168" s="331">
        <v>118.4</v>
      </c>
      <c r="W168" s="331">
        <v>1776</v>
      </c>
      <c r="X168" s="331">
        <v>15</v>
      </c>
      <c r="Y168" s="331">
        <v>118.4</v>
      </c>
    </row>
    <row r="169" spans="1:25" ht="15">
      <c r="A169" s="326" t="str">
        <f t="shared" si="2"/>
        <v>13,0105570</v>
      </c>
      <c r="B169" s="329" t="s">
        <v>742</v>
      </c>
      <c r="C169" s="329" t="s">
        <v>743</v>
      </c>
      <c r="D169" s="329">
        <v>624</v>
      </c>
      <c r="E169" s="329" t="s">
        <v>779</v>
      </c>
      <c r="F169" s="329" t="s">
        <v>1125</v>
      </c>
      <c r="G169" s="329" t="s">
        <v>347</v>
      </c>
      <c r="H169" s="329" t="s">
        <v>759</v>
      </c>
      <c r="I169" s="329"/>
      <c r="J169" s="329"/>
      <c r="K169" s="329" t="s">
        <v>321</v>
      </c>
      <c r="L169" s="329" t="s">
        <v>343</v>
      </c>
      <c r="M169" s="329" t="s">
        <v>1126</v>
      </c>
      <c r="N169" s="330">
        <v>185</v>
      </c>
      <c r="O169" s="330">
        <v>24</v>
      </c>
      <c r="P169" s="329" t="s">
        <v>822</v>
      </c>
      <c r="Q169" s="329">
        <v>3880</v>
      </c>
      <c r="R169" s="329">
        <v>21</v>
      </c>
      <c r="S169" s="331">
        <v>184.7</v>
      </c>
      <c r="T169" s="329"/>
      <c r="U169" s="329"/>
      <c r="V169" s="331"/>
      <c r="W169" s="331">
        <v>3880</v>
      </c>
      <c r="X169" s="331">
        <v>21</v>
      </c>
      <c r="Y169" s="331">
        <v>184.7</v>
      </c>
    </row>
    <row r="170" spans="1:25" ht="15">
      <c r="A170" s="326" t="str">
        <f t="shared" si="2"/>
        <v>12,0103659</v>
      </c>
      <c r="B170" s="329" t="s">
        <v>742</v>
      </c>
      <c r="C170" s="329" t="s">
        <v>743</v>
      </c>
      <c r="D170" s="329">
        <v>621</v>
      </c>
      <c r="E170" s="329" t="s">
        <v>744</v>
      </c>
      <c r="F170" s="329" t="s">
        <v>1127</v>
      </c>
      <c r="G170" s="329" t="s">
        <v>347</v>
      </c>
      <c r="H170" s="329" t="s">
        <v>776</v>
      </c>
      <c r="I170" s="329"/>
      <c r="J170" s="329"/>
      <c r="K170" s="329"/>
      <c r="L170" s="329" t="s">
        <v>343</v>
      </c>
      <c r="M170" s="329" t="s">
        <v>1128</v>
      </c>
      <c r="N170" s="330">
        <v>179</v>
      </c>
      <c r="O170" s="330">
        <v>28</v>
      </c>
      <c r="P170" s="329" t="s">
        <v>771</v>
      </c>
      <c r="Q170" s="329">
        <v>1397</v>
      </c>
      <c r="R170" s="329">
        <v>9</v>
      </c>
      <c r="S170" s="331">
        <v>155.2</v>
      </c>
      <c r="T170" s="329"/>
      <c r="U170" s="329"/>
      <c r="V170" s="331"/>
      <c r="W170" s="331">
        <v>1397</v>
      </c>
      <c r="X170" s="331">
        <v>9</v>
      </c>
      <c r="Y170" s="331">
        <v>155.2</v>
      </c>
    </row>
    <row r="171" spans="1:25" ht="15">
      <c r="A171" s="326" t="str">
        <f t="shared" si="2"/>
        <v>19,0115027</v>
      </c>
      <c r="B171" s="329" t="s">
        <v>742</v>
      </c>
      <c r="C171" s="329" t="s">
        <v>743</v>
      </c>
      <c r="D171" s="329">
        <v>5</v>
      </c>
      <c r="E171" s="329" t="s">
        <v>790</v>
      </c>
      <c r="F171" s="329" t="s">
        <v>1129</v>
      </c>
      <c r="G171" s="329" t="s">
        <v>347</v>
      </c>
      <c r="H171" s="329" t="s">
        <v>763</v>
      </c>
      <c r="I171" s="329"/>
      <c r="J171" s="329"/>
      <c r="K171" s="329"/>
      <c r="L171" s="329" t="s">
        <v>343</v>
      </c>
      <c r="M171" s="329" t="s">
        <v>1130</v>
      </c>
      <c r="N171" s="330">
        <v>131</v>
      </c>
      <c r="O171" s="330">
        <v>62</v>
      </c>
      <c r="P171" s="329" t="s">
        <v>798</v>
      </c>
      <c r="Q171" s="329">
        <v>3013</v>
      </c>
      <c r="R171" s="329">
        <v>23</v>
      </c>
      <c r="S171" s="331">
        <v>131</v>
      </c>
      <c r="T171" s="329"/>
      <c r="U171" s="329"/>
      <c r="V171" s="331"/>
      <c r="W171" s="331">
        <v>3013</v>
      </c>
      <c r="X171" s="331">
        <v>23</v>
      </c>
      <c r="Y171" s="331">
        <v>131</v>
      </c>
    </row>
    <row r="172" spans="1:25" ht="15">
      <c r="A172" s="326" t="str">
        <f t="shared" si="2"/>
        <v>98,0060602</v>
      </c>
      <c r="B172" s="329" t="s">
        <v>742</v>
      </c>
      <c r="C172" s="329" t="s">
        <v>743</v>
      </c>
      <c r="D172" s="329">
        <v>5</v>
      </c>
      <c r="E172" s="329" t="s">
        <v>793</v>
      </c>
      <c r="F172" s="329" t="s">
        <v>1131</v>
      </c>
      <c r="G172" s="329" t="s">
        <v>347</v>
      </c>
      <c r="H172" s="329" t="s">
        <v>759</v>
      </c>
      <c r="I172" s="329"/>
      <c r="J172" s="329"/>
      <c r="K172" s="329"/>
      <c r="L172" s="329" t="s">
        <v>343</v>
      </c>
      <c r="M172" s="329" t="s">
        <v>1132</v>
      </c>
      <c r="N172" s="330">
        <v>158</v>
      </c>
      <c r="O172" s="330">
        <v>43</v>
      </c>
      <c r="P172" s="329" t="s">
        <v>798</v>
      </c>
      <c r="Q172" s="329">
        <v>9035</v>
      </c>
      <c r="R172" s="329">
        <v>57</v>
      </c>
      <c r="S172" s="331">
        <v>158.5</v>
      </c>
      <c r="T172" s="329"/>
      <c r="U172" s="329"/>
      <c r="V172" s="331"/>
      <c r="W172" s="331">
        <v>9035</v>
      </c>
      <c r="X172" s="331">
        <v>57</v>
      </c>
      <c r="Y172" s="331">
        <v>158.5</v>
      </c>
    </row>
    <row r="173" spans="1:25" ht="15">
      <c r="A173" s="326" t="str">
        <f t="shared" si="2"/>
        <v>24,0123092</v>
      </c>
      <c r="B173" s="329" t="s">
        <v>742</v>
      </c>
      <c r="C173" s="329" t="s">
        <v>752</v>
      </c>
      <c r="D173" s="329">
        <v>4</v>
      </c>
      <c r="E173" s="329" t="s">
        <v>783</v>
      </c>
      <c r="F173" s="329" t="s">
        <v>1133</v>
      </c>
      <c r="G173" s="329" t="s">
        <v>347</v>
      </c>
      <c r="H173" s="329" t="s">
        <v>952</v>
      </c>
      <c r="I173" s="329" t="s">
        <v>732</v>
      </c>
      <c r="J173" s="329"/>
      <c r="K173" s="329"/>
      <c r="L173" s="329" t="s">
        <v>343</v>
      </c>
      <c r="M173" s="329" t="s">
        <v>1134</v>
      </c>
      <c r="N173" s="330">
        <v>150</v>
      </c>
      <c r="O173" s="330">
        <v>49</v>
      </c>
      <c r="P173" s="329" t="s">
        <v>829</v>
      </c>
      <c r="Q173" s="329"/>
      <c r="R173" s="329"/>
      <c r="S173" s="331"/>
      <c r="T173" s="329"/>
      <c r="U173" s="329"/>
      <c r="V173" s="331"/>
      <c r="W173" s="331"/>
      <c r="X173" s="331"/>
      <c r="Y173" s="331"/>
    </row>
    <row r="174" spans="1:25" ht="15">
      <c r="A174" s="326" t="str">
        <f t="shared" si="2"/>
        <v>12,0103657</v>
      </c>
      <c r="B174" s="329" t="s">
        <v>742</v>
      </c>
      <c r="C174" s="329" t="s">
        <v>752</v>
      </c>
      <c r="D174" s="329">
        <v>4</v>
      </c>
      <c r="E174" s="329" t="s">
        <v>744</v>
      </c>
      <c r="F174" s="329" t="s">
        <v>1135</v>
      </c>
      <c r="G174" s="329" t="s">
        <v>347</v>
      </c>
      <c r="H174" s="329" t="s">
        <v>750</v>
      </c>
      <c r="I174" s="329"/>
      <c r="J174" s="329"/>
      <c r="K174" s="329"/>
      <c r="L174" s="329" t="s">
        <v>343</v>
      </c>
      <c r="M174" s="329" t="s">
        <v>1136</v>
      </c>
      <c r="N174" s="330">
        <v>172</v>
      </c>
      <c r="O174" s="330">
        <v>33</v>
      </c>
      <c r="P174" s="329" t="s">
        <v>829</v>
      </c>
      <c r="Q174" s="329">
        <v>3553</v>
      </c>
      <c r="R174" s="329">
        <v>21</v>
      </c>
      <c r="S174" s="331">
        <v>169.1</v>
      </c>
      <c r="T174" s="329"/>
      <c r="U174" s="329"/>
      <c r="V174" s="331"/>
      <c r="W174" s="331">
        <v>3553</v>
      </c>
      <c r="X174" s="331">
        <v>21</v>
      </c>
      <c r="Y174" s="331">
        <v>169.1</v>
      </c>
    </row>
    <row r="175" spans="1:25" ht="15">
      <c r="A175" s="326" t="str">
        <f t="shared" si="2"/>
        <v>19,0115810</v>
      </c>
      <c r="B175" s="329" t="s">
        <v>742</v>
      </c>
      <c r="C175" s="329" t="s">
        <v>743</v>
      </c>
      <c r="D175" s="329">
        <v>4</v>
      </c>
      <c r="E175" s="329" t="s">
        <v>790</v>
      </c>
      <c r="F175" s="329" t="s">
        <v>1137</v>
      </c>
      <c r="G175" s="329" t="s">
        <v>347</v>
      </c>
      <c r="H175" s="329" t="s">
        <v>776</v>
      </c>
      <c r="I175" s="329"/>
      <c r="J175" s="329"/>
      <c r="K175" s="329"/>
      <c r="L175" s="329" t="s">
        <v>343</v>
      </c>
      <c r="M175" s="329" t="s">
        <v>1138</v>
      </c>
      <c r="N175" s="330">
        <v>131</v>
      </c>
      <c r="O175" s="330">
        <v>62</v>
      </c>
      <c r="P175" s="329" t="s">
        <v>748</v>
      </c>
      <c r="Q175" s="329">
        <v>3827</v>
      </c>
      <c r="R175" s="329">
        <v>29</v>
      </c>
      <c r="S175" s="331">
        <v>131.9</v>
      </c>
      <c r="T175" s="329"/>
      <c r="U175" s="329"/>
      <c r="V175" s="331"/>
      <c r="W175" s="331">
        <v>3827</v>
      </c>
      <c r="X175" s="331">
        <v>29</v>
      </c>
      <c r="Y175" s="331">
        <v>131.9</v>
      </c>
    </row>
    <row r="176" spans="1:25" ht="15">
      <c r="A176" s="326" t="str">
        <f t="shared" si="2"/>
        <v>19,0115809</v>
      </c>
      <c r="B176" s="329" t="s">
        <v>742</v>
      </c>
      <c r="C176" s="329" t="s">
        <v>743</v>
      </c>
      <c r="D176" s="329">
        <v>4</v>
      </c>
      <c r="E176" s="329" t="s">
        <v>790</v>
      </c>
      <c r="F176" s="329" t="s">
        <v>1139</v>
      </c>
      <c r="G176" s="329" t="s">
        <v>343</v>
      </c>
      <c r="H176" s="329" t="s">
        <v>776</v>
      </c>
      <c r="I176" s="329"/>
      <c r="J176" s="329"/>
      <c r="K176" s="329"/>
      <c r="L176" s="329" t="s">
        <v>343</v>
      </c>
      <c r="M176" s="329" t="s">
        <v>1140</v>
      </c>
      <c r="N176" s="330">
        <v>179</v>
      </c>
      <c r="O176" s="330">
        <v>28</v>
      </c>
      <c r="P176" s="329" t="s">
        <v>748</v>
      </c>
      <c r="Q176" s="329"/>
      <c r="R176" s="329"/>
      <c r="S176" s="331"/>
      <c r="T176" s="329"/>
      <c r="U176" s="329"/>
      <c r="V176" s="331"/>
      <c r="W176" s="331"/>
      <c r="X176" s="331"/>
      <c r="Y176" s="331"/>
    </row>
    <row r="177" spans="1:25" ht="15">
      <c r="A177" s="326" t="str">
        <f t="shared" si="2"/>
        <v>19,0115456</v>
      </c>
      <c r="B177" s="329" t="s">
        <v>742</v>
      </c>
      <c r="C177" s="329" t="s">
        <v>752</v>
      </c>
      <c r="D177" s="329">
        <v>235</v>
      </c>
      <c r="E177" s="329" t="s">
        <v>790</v>
      </c>
      <c r="F177" s="329" t="s">
        <v>1141</v>
      </c>
      <c r="G177" s="329" t="s">
        <v>347</v>
      </c>
      <c r="H177" s="329" t="s">
        <v>746</v>
      </c>
      <c r="I177" s="329"/>
      <c r="J177" s="329"/>
      <c r="K177" s="329"/>
      <c r="L177" s="329" t="s">
        <v>343</v>
      </c>
      <c r="M177" s="329" t="s">
        <v>1142</v>
      </c>
      <c r="N177" s="330">
        <v>105</v>
      </c>
      <c r="O177" s="330">
        <v>80</v>
      </c>
      <c r="P177" s="329" t="s">
        <v>756</v>
      </c>
      <c r="Q177" s="329"/>
      <c r="R177" s="329"/>
      <c r="S177" s="331"/>
      <c r="T177" s="329">
        <v>5357</v>
      </c>
      <c r="U177" s="329">
        <v>51</v>
      </c>
      <c r="V177" s="331">
        <v>105</v>
      </c>
      <c r="W177" s="331">
        <v>5357</v>
      </c>
      <c r="X177" s="331">
        <v>51</v>
      </c>
      <c r="Y177" s="331">
        <v>105</v>
      </c>
    </row>
    <row r="178" spans="1:25" ht="15">
      <c r="A178" s="326" t="str">
        <f t="shared" si="2"/>
        <v>20,0117291</v>
      </c>
      <c r="B178" s="329" t="s">
        <v>742</v>
      </c>
      <c r="C178" s="329" t="s">
        <v>752</v>
      </c>
      <c r="D178" s="329">
        <v>4</v>
      </c>
      <c r="E178" s="329" t="s">
        <v>765</v>
      </c>
      <c r="F178" s="329" t="s">
        <v>1143</v>
      </c>
      <c r="G178" s="329" t="s">
        <v>343</v>
      </c>
      <c r="H178" s="329" t="s">
        <v>952</v>
      </c>
      <c r="I178" s="329"/>
      <c r="J178" s="329"/>
      <c r="K178" s="329"/>
      <c r="L178" s="329" t="s">
        <v>343</v>
      </c>
      <c r="M178" s="329" t="s">
        <v>1144</v>
      </c>
      <c r="N178" s="330">
        <v>159</v>
      </c>
      <c r="O178" s="330">
        <v>42</v>
      </c>
      <c r="P178" s="329" t="s">
        <v>829</v>
      </c>
      <c r="Q178" s="329">
        <v>967</v>
      </c>
      <c r="R178" s="329">
        <v>8</v>
      </c>
      <c r="S178" s="331">
        <v>120.8</v>
      </c>
      <c r="T178" s="329"/>
      <c r="U178" s="329"/>
      <c r="V178" s="331"/>
      <c r="W178" s="331">
        <v>967</v>
      </c>
      <c r="X178" s="331">
        <v>8</v>
      </c>
      <c r="Y178" s="331">
        <v>120.8</v>
      </c>
    </row>
    <row r="179" spans="1:25" ht="15">
      <c r="A179" s="326" t="str">
        <f t="shared" si="2"/>
        <v>13,0105577</v>
      </c>
      <c r="B179" s="329" t="s">
        <v>742</v>
      </c>
      <c r="C179" s="329" t="s">
        <v>752</v>
      </c>
      <c r="D179" s="329">
        <v>476</v>
      </c>
      <c r="E179" s="329" t="s">
        <v>779</v>
      </c>
      <c r="F179" s="329" t="s">
        <v>1145</v>
      </c>
      <c r="G179" s="329" t="s">
        <v>343</v>
      </c>
      <c r="H179" s="329" t="s">
        <v>776</v>
      </c>
      <c r="I179" s="329"/>
      <c r="J179" s="329"/>
      <c r="K179" s="329"/>
      <c r="L179" s="329" t="s">
        <v>149</v>
      </c>
      <c r="M179" s="329" t="s">
        <v>572</v>
      </c>
      <c r="N179" s="330">
        <v>132</v>
      </c>
      <c r="O179" s="330">
        <v>61</v>
      </c>
      <c r="P179" s="329" t="s">
        <v>777</v>
      </c>
      <c r="Q179" s="329">
        <v>10456</v>
      </c>
      <c r="R179" s="329">
        <v>79</v>
      </c>
      <c r="S179" s="331">
        <v>132.3</v>
      </c>
      <c r="T179" s="329"/>
      <c r="U179" s="329"/>
      <c r="V179" s="331"/>
      <c r="W179" s="331">
        <v>10456</v>
      </c>
      <c r="X179" s="331">
        <v>79</v>
      </c>
      <c r="Y179" s="331">
        <v>132.3</v>
      </c>
    </row>
    <row r="180" spans="1:25" ht="15">
      <c r="A180" s="326" t="str">
        <f t="shared" si="2"/>
        <v>22,0120100</v>
      </c>
      <c r="B180" s="329" t="s">
        <v>742</v>
      </c>
      <c r="C180" s="329" t="s">
        <v>778</v>
      </c>
      <c r="D180" s="329">
        <v>3</v>
      </c>
      <c r="E180" s="329" t="s">
        <v>761</v>
      </c>
      <c r="F180" s="329" t="s">
        <v>1146</v>
      </c>
      <c r="G180" s="329" t="s">
        <v>347</v>
      </c>
      <c r="H180" s="329" t="s">
        <v>776</v>
      </c>
      <c r="I180" s="329"/>
      <c r="J180" s="329"/>
      <c r="K180" s="329"/>
      <c r="L180" s="329" t="s">
        <v>343</v>
      </c>
      <c r="M180" s="329" t="s">
        <v>1147</v>
      </c>
      <c r="N180" s="330">
        <v>149</v>
      </c>
      <c r="O180" s="330">
        <v>49</v>
      </c>
      <c r="P180" s="329" t="s">
        <v>782</v>
      </c>
      <c r="Q180" s="329">
        <v>8945</v>
      </c>
      <c r="R180" s="329">
        <v>60</v>
      </c>
      <c r="S180" s="331">
        <v>149</v>
      </c>
      <c r="T180" s="329">
        <v>17624</v>
      </c>
      <c r="U180" s="329">
        <v>117</v>
      </c>
      <c r="V180" s="331">
        <v>150.6</v>
      </c>
      <c r="W180" s="331">
        <v>26569</v>
      </c>
      <c r="X180" s="331">
        <v>177</v>
      </c>
      <c r="Y180" s="331">
        <v>150.1</v>
      </c>
    </row>
    <row r="181" spans="1:25" ht="15">
      <c r="A181" s="326" t="str">
        <f t="shared" si="2"/>
        <v>22,0119447</v>
      </c>
      <c r="B181" s="329" t="s">
        <v>742</v>
      </c>
      <c r="C181" s="329" t="s">
        <v>752</v>
      </c>
      <c r="D181" s="329">
        <v>235</v>
      </c>
      <c r="E181" s="329" t="s">
        <v>761</v>
      </c>
      <c r="F181" s="329" t="s">
        <v>1148</v>
      </c>
      <c r="G181" s="329" t="s">
        <v>343</v>
      </c>
      <c r="H181" s="329" t="s">
        <v>746</v>
      </c>
      <c r="I181" s="329"/>
      <c r="J181" s="329"/>
      <c r="K181" s="329"/>
      <c r="L181" s="329" t="s">
        <v>149</v>
      </c>
      <c r="M181" s="329" t="s">
        <v>1149</v>
      </c>
      <c r="N181" s="330">
        <v>144</v>
      </c>
      <c r="O181" s="330">
        <v>53</v>
      </c>
      <c r="P181" s="329" t="s">
        <v>756</v>
      </c>
      <c r="Q181" s="329">
        <v>15128</v>
      </c>
      <c r="R181" s="329">
        <v>105</v>
      </c>
      <c r="S181" s="331">
        <v>144</v>
      </c>
      <c r="T181" s="329">
        <v>20879</v>
      </c>
      <c r="U181" s="329">
        <v>144</v>
      </c>
      <c r="V181" s="331">
        <v>144.9</v>
      </c>
      <c r="W181" s="331">
        <v>36007</v>
      </c>
      <c r="X181" s="331">
        <v>249</v>
      </c>
      <c r="Y181" s="331">
        <v>144.6</v>
      </c>
    </row>
    <row r="182" spans="1:25" ht="15">
      <c r="A182" s="326" t="str">
        <f t="shared" si="2"/>
        <v>02,0063488</v>
      </c>
      <c r="B182" s="329" t="s">
        <v>742</v>
      </c>
      <c r="C182" s="329" t="s">
        <v>743</v>
      </c>
      <c r="D182" s="329">
        <v>5</v>
      </c>
      <c r="E182" s="329" t="s">
        <v>809</v>
      </c>
      <c r="F182" s="329" t="s">
        <v>1150</v>
      </c>
      <c r="G182" s="329" t="s">
        <v>343</v>
      </c>
      <c r="H182" s="329" t="s">
        <v>776</v>
      </c>
      <c r="I182" s="329"/>
      <c r="J182" s="329"/>
      <c r="K182" s="329"/>
      <c r="L182" s="329" t="s">
        <v>343</v>
      </c>
      <c r="M182" s="329" t="s">
        <v>1151</v>
      </c>
      <c r="N182" s="330">
        <v>151</v>
      </c>
      <c r="O182" s="330">
        <v>48</v>
      </c>
      <c r="P182" s="329" t="s">
        <v>798</v>
      </c>
      <c r="Q182" s="329">
        <v>2213</v>
      </c>
      <c r="R182" s="329">
        <v>16</v>
      </c>
      <c r="S182" s="331">
        <v>138.3</v>
      </c>
      <c r="T182" s="329"/>
      <c r="U182" s="329"/>
      <c r="V182" s="331"/>
      <c r="W182" s="331">
        <v>2213</v>
      </c>
      <c r="X182" s="331">
        <v>16</v>
      </c>
      <c r="Y182" s="331">
        <v>138.3</v>
      </c>
    </row>
    <row r="183" spans="1:25" ht="15">
      <c r="A183" s="326" t="str">
        <f t="shared" si="2"/>
        <v>02,0063489</v>
      </c>
      <c r="B183" s="329" t="s">
        <v>742</v>
      </c>
      <c r="C183" s="329" t="s">
        <v>743</v>
      </c>
      <c r="D183" s="329">
        <v>5</v>
      </c>
      <c r="E183" s="329" t="s">
        <v>809</v>
      </c>
      <c r="F183" s="329" t="s">
        <v>1152</v>
      </c>
      <c r="G183" s="329" t="s">
        <v>347</v>
      </c>
      <c r="H183" s="329" t="s">
        <v>776</v>
      </c>
      <c r="I183" s="329"/>
      <c r="J183" s="329"/>
      <c r="K183" s="329"/>
      <c r="L183" s="329" t="s">
        <v>343</v>
      </c>
      <c r="M183" s="329" t="s">
        <v>1153</v>
      </c>
      <c r="N183" s="330">
        <v>169</v>
      </c>
      <c r="O183" s="330">
        <v>35</v>
      </c>
      <c r="P183" s="329" t="s">
        <v>798</v>
      </c>
      <c r="Q183" s="329">
        <v>19338</v>
      </c>
      <c r="R183" s="329">
        <v>114</v>
      </c>
      <c r="S183" s="331">
        <v>169.6</v>
      </c>
      <c r="T183" s="329"/>
      <c r="U183" s="329"/>
      <c r="V183" s="331"/>
      <c r="W183" s="331">
        <v>19338</v>
      </c>
      <c r="X183" s="331">
        <v>114</v>
      </c>
      <c r="Y183" s="331">
        <v>169.6</v>
      </c>
    </row>
    <row r="184" spans="1:25" ht="15">
      <c r="A184" s="326" t="str">
        <f t="shared" si="2"/>
        <v>02,0063685</v>
      </c>
      <c r="B184" s="329" t="s">
        <v>742</v>
      </c>
      <c r="C184" s="329" t="s">
        <v>778</v>
      </c>
      <c r="D184" s="329">
        <v>1</v>
      </c>
      <c r="E184" s="329" t="s">
        <v>809</v>
      </c>
      <c r="F184" s="329" t="s">
        <v>1154</v>
      </c>
      <c r="G184" s="329" t="s">
        <v>347</v>
      </c>
      <c r="H184" s="329" t="s">
        <v>776</v>
      </c>
      <c r="I184" s="329"/>
      <c r="J184" s="329"/>
      <c r="K184" s="329"/>
      <c r="L184" s="329" t="s">
        <v>343</v>
      </c>
      <c r="M184" s="329" t="s">
        <v>1155</v>
      </c>
      <c r="N184" s="330">
        <v>154</v>
      </c>
      <c r="O184" s="330">
        <v>46</v>
      </c>
      <c r="P184" s="329" t="s">
        <v>858</v>
      </c>
      <c r="Q184" s="329">
        <v>5403</v>
      </c>
      <c r="R184" s="329">
        <v>35</v>
      </c>
      <c r="S184" s="331">
        <v>154.3</v>
      </c>
      <c r="T184" s="329"/>
      <c r="U184" s="329"/>
      <c r="V184" s="331"/>
      <c r="W184" s="331">
        <v>5403</v>
      </c>
      <c r="X184" s="331">
        <v>35</v>
      </c>
      <c r="Y184" s="331">
        <v>154.3</v>
      </c>
    </row>
    <row r="185" spans="1:25" ht="15">
      <c r="A185" s="326" t="str">
        <f t="shared" si="2"/>
        <v>24,0124376</v>
      </c>
      <c r="B185" s="329" t="s">
        <v>742</v>
      </c>
      <c r="C185" s="329" t="s">
        <v>752</v>
      </c>
      <c r="D185" s="329">
        <v>235</v>
      </c>
      <c r="E185" s="329" t="s">
        <v>783</v>
      </c>
      <c r="F185" s="329" t="s">
        <v>1156</v>
      </c>
      <c r="G185" s="329" t="s">
        <v>347</v>
      </c>
      <c r="H185" s="329" t="s">
        <v>750</v>
      </c>
      <c r="I185" s="329" t="s">
        <v>732</v>
      </c>
      <c r="J185" s="329"/>
      <c r="K185" s="329"/>
      <c r="L185" s="329" t="s">
        <v>149</v>
      </c>
      <c r="M185" s="329" t="s">
        <v>1157</v>
      </c>
      <c r="N185" s="330">
        <v>145</v>
      </c>
      <c r="O185" s="330">
        <v>52</v>
      </c>
      <c r="P185" s="329" t="s">
        <v>756</v>
      </c>
      <c r="Q185" s="329"/>
      <c r="R185" s="329"/>
      <c r="S185" s="331"/>
      <c r="T185" s="329">
        <v>794</v>
      </c>
      <c r="U185" s="329">
        <v>6</v>
      </c>
      <c r="V185" s="331">
        <v>132.3</v>
      </c>
      <c r="W185" s="331">
        <v>794</v>
      </c>
      <c r="X185" s="331">
        <v>6</v>
      </c>
      <c r="Y185" s="331">
        <v>132.3</v>
      </c>
    </row>
    <row r="186" spans="1:25" ht="15">
      <c r="A186" s="326" t="str">
        <f t="shared" si="2"/>
        <v>15,0108298</v>
      </c>
      <c r="B186" s="329" t="s">
        <v>742</v>
      </c>
      <c r="C186" s="329" t="s">
        <v>752</v>
      </c>
      <c r="D186" s="329">
        <v>477</v>
      </c>
      <c r="E186" s="329" t="s">
        <v>774</v>
      </c>
      <c r="F186" s="329" t="s">
        <v>1158</v>
      </c>
      <c r="G186" s="329" t="s">
        <v>347</v>
      </c>
      <c r="H186" s="329" t="s">
        <v>776</v>
      </c>
      <c r="I186" s="329"/>
      <c r="J186" s="329"/>
      <c r="K186" s="329"/>
      <c r="L186" s="329" t="s">
        <v>343</v>
      </c>
      <c r="M186" s="329" t="s">
        <v>1159</v>
      </c>
      <c r="N186" s="330">
        <v>142</v>
      </c>
      <c r="O186" s="330">
        <v>54</v>
      </c>
      <c r="P186" s="329" t="s">
        <v>786</v>
      </c>
      <c r="Q186" s="329">
        <v>2460</v>
      </c>
      <c r="R186" s="329">
        <v>19</v>
      </c>
      <c r="S186" s="331">
        <v>129.4</v>
      </c>
      <c r="T186" s="329"/>
      <c r="U186" s="329"/>
      <c r="V186" s="331"/>
      <c r="W186" s="331">
        <v>2460</v>
      </c>
      <c r="X186" s="331">
        <v>19</v>
      </c>
      <c r="Y186" s="331">
        <v>129.4</v>
      </c>
    </row>
    <row r="187" spans="1:25" ht="15">
      <c r="A187" s="326" t="str">
        <f t="shared" si="2"/>
        <v>24,0124377</v>
      </c>
      <c r="B187" s="329" t="s">
        <v>742</v>
      </c>
      <c r="C187" s="329" t="s">
        <v>752</v>
      </c>
      <c r="D187" s="329">
        <v>235</v>
      </c>
      <c r="E187" s="329" t="s">
        <v>783</v>
      </c>
      <c r="F187" s="329" t="s">
        <v>1160</v>
      </c>
      <c r="G187" s="329" t="s">
        <v>343</v>
      </c>
      <c r="H187" s="329" t="s">
        <v>750</v>
      </c>
      <c r="I187" s="329" t="s">
        <v>732</v>
      </c>
      <c r="J187" s="329"/>
      <c r="K187" s="329"/>
      <c r="L187" s="329" t="s">
        <v>149</v>
      </c>
      <c r="M187" s="329" t="s">
        <v>1161</v>
      </c>
      <c r="N187" s="330">
        <v>130</v>
      </c>
      <c r="O187" s="330">
        <v>63</v>
      </c>
      <c r="P187" s="329" t="s">
        <v>756</v>
      </c>
      <c r="Q187" s="329"/>
      <c r="R187" s="329"/>
      <c r="S187" s="331"/>
      <c r="T187" s="329">
        <v>1109</v>
      </c>
      <c r="U187" s="329">
        <v>9</v>
      </c>
      <c r="V187" s="331">
        <v>123.2</v>
      </c>
      <c r="W187" s="331">
        <v>1109</v>
      </c>
      <c r="X187" s="331">
        <v>9</v>
      </c>
      <c r="Y187" s="331">
        <v>123.2</v>
      </c>
    </row>
    <row r="188" spans="1:25" ht="15">
      <c r="A188" s="326" t="str">
        <f t="shared" si="2"/>
        <v>24,0123173</v>
      </c>
      <c r="B188" s="329" t="s">
        <v>742</v>
      </c>
      <c r="C188" s="329" t="s">
        <v>752</v>
      </c>
      <c r="D188" s="329">
        <v>235</v>
      </c>
      <c r="E188" s="329" t="s">
        <v>783</v>
      </c>
      <c r="F188" s="329" t="s">
        <v>1162</v>
      </c>
      <c r="G188" s="329" t="s">
        <v>347</v>
      </c>
      <c r="H188" s="329" t="s">
        <v>759</v>
      </c>
      <c r="I188" s="329" t="s">
        <v>732</v>
      </c>
      <c r="J188" s="329"/>
      <c r="K188" s="329"/>
      <c r="L188" s="329" t="s">
        <v>149</v>
      </c>
      <c r="M188" s="329" t="s">
        <v>1163</v>
      </c>
      <c r="N188" s="330">
        <v>142</v>
      </c>
      <c r="O188" s="330">
        <v>54</v>
      </c>
      <c r="P188" s="329" t="s">
        <v>756</v>
      </c>
      <c r="Q188" s="329">
        <v>3999</v>
      </c>
      <c r="R188" s="329">
        <v>28</v>
      </c>
      <c r="S188" s="331">
        <v>142.8</v>
      </c>
      <c r="T188" s="329">
        <v>5920</v>
      </c>
      <c r="U188" s="329">
        <v>42</v>
      </c>
      <c r="V188" s="331">
        <v>140.9</v>
      </c>
      <c r="W188" s="331">
        <v>9919</v>
      </c>
      <c r="X188" s="331">
        <v>70</v>
      </c>
      <c r="Y188" s="331">
        <v>141.7</v>
      </c>
    </row>
    <row r="189" spans="1:25" ht="15">
      <c r="A189" s="326" t="str">
        <f t="shared" si="2"/>
        <v>08,0095246</v>
      </c>
      <c r="B189" s="329" t="s">
        <v>742</v>
      </c>
      <c r="C189" s="329" t="s">
        <v>743</v>
      </c>
      <c r="D189" s="329">
        <v>4</v>
      </c>
      <c r="E189" s="329" t="s">
        <v>753</v>
      </c>
      <c r="F189" s="329" t="s">
        <v>1164</v>
      </c>
      <c r="G189" s="329" t="s">
        <v>343</v>
      </c>
      <c r="H189" s="329" t="s">
        <v>746</v>
      </c>
      <c r="I189" s="329"/>
      <c r="J189" s="329" t="s">
        <v>149</v>
      </c>
      <c r="K189" s="329"/>
      <c r="L189" s="329" t="s">
        <v>343</v>
      </c>
      <c r="M189" s="329" t="s">
        <v>1165</v>
      </c>
      <c r="N189" s="330">
        <v>149</v>
      </c>
      <c r="O189" s="330">
        <v>49</v>
      </c>
      <c r="P189" s="329" t="s">
        <v>748</v>
      </c>
      <c r="Q189" s="329">
        <v>11242</v>
      </c>
      <c r="R189" s="329">
        <v>75</v>
      </c>
      <c r="S189" s="331">
        <v>149.8</v>
      </c>
      <c r="T189" s="329"/>
      <c r="U189" s="329"/>
      <c r="V189" s="331"/>
      <c r="W189" s="331">
        <v>11242</v>
      </c>
      <c r="X189" s="331">
        <v>75</v>
      </c>
      <c r="Y189" s="331">
        <v>149.8</v>
      </c>
    </row>
    <row r="190" spans="1:25" ht="15">
      <c r="A190" s="326" t="str">
        <f t="shared" si="2"/>
        <v>93,0072114</v>
      </c>
      <c r="B190" s="329" t="s">
        <v>742</v>
      </c>
      <c r="C190" s="329" t="s">
        <v>743</v>
      </c>
      <c r="D190" s="329">
        <v>626</v>
      </c>
      <c r="E190" s="329" t="s">
        <v>815</v>
      </c>
      <c r="F190" s="329" t="s">
        <v>1166</v>
      </c>
      <c r="G190" s="329" t="s">
        <v>347</v>
      </c>
      <c r="H190" s="329" t="s">
        <v>746</v>
      </c>
      <c r="I190" s="329"/>
      <c r="J190" s="329"/>
      <c r="K190" s="329"/>
      <c r="L190" s="329" t="s">
        <v>343</v>
      </c>
      <c r="M190" s="329" t="s">
        <v>1167</v>
      </c>
      <c r="N190" s="330">
        <v>172</v>
      </c>
      <c r="O190" s="330">
        <v>33</v>
      </c>
      <c r="P190" s="329" t="s">
        <v>941</v>
      </c>
      <c r="Q190" s="329">
        <v>12255</v>
      </c>
      <c r="R190" s="329">
        <v>71</v>
      </c>
      <c r="S190" s="331">
        <v>172.6</v>
      </c>
      <c r="T190" s="329"/>
      <c r="U190" s="329"/>
      <c r="V190" s="331"/>
      <c r="W190" s="331">
        <v>12255</v>
      </c>
      <c r="X190" s="331">
        <v>71</v>
      </c>
      <c r="Y190" s="331">
        <v>172.6</v>
      </c>
    </row>
    <row r="191" spans="1:25" ht="15">
      <c r="A191" s="326" t="str">
        <f t="shared" si="2"/>
        <v>05,0089246</v>
      </c>
      <c r="B191" s="329" t="s">
        <v>742</v>
      </c>
      <c r="C191" s="329" t="s">
        <v>743</v>
      </c>
      <c r="D191" s="329">
        <v>624</v>
      </c>
      <c r="E191" s="329" t="s">
        <v>935</v>
      </c>
      <c r="F191" s="329" t="s">
        <v>1168</v>
      </c>
      <c r="G191" s="329" t="s">
        <v>347</v>
      </c>
      <c r="H191" s="329" t="s">
        <v>750</v>
      </c>
      <c r="I191" s="329"/>
      <c r="J191" s="329"/>
      <c r="K191" s="329"/>
      <c r="L191" s="329" t="s">
        <v>149</v>
      </c>
      <c r="M191" s="329" t="s">
        <v>1169</v>
      </c>
      <c r="N191" s="330">
        <v>173</v>
      </c>
      <c r="O191" s="330">
        <v>32</v>
      </c>
      <c r="P191" s="329" t="s">
        <v>822</v>
      </c>
      <c r="Q191" s="329">
        <v>10388</v>
      </c>
      <c r="R191" s="329">
        <v>60</v>
      </c>
      <c r="S191" s="331">
        <v>173.1</v>
      </c>
      <c r="T191" s="329"/>
      <c r="U191" s="329"/>
      <c r="V191" s="331"/>
      <c r="W191" s="331">
        <v>10388</v>
      </c>
      <c r="X191" s="331">
        <v>60</v>
      </c>
      <c r="Y191" s="331">
        <v>173.1</v>
      </c>
    </row>
    <row r="192" spans="1:25" ht="15">
      <c r="A192" s="326" t="str">
        <f t="shared" si="2"/>
        <v>10,0099376</v>
      </c>
      <c r="B192" s="329" t="s">
        <v>742</v>
      </c>
      <c r="C192" s="329" t="s">
        <v>752</v>
      </c>
      <c r="D192" s="329">
        <v>235</v>
      </c>
      <c r="E192" s="329" t="s">
        <v>859</v>
      </c>
      <c r="F192" s="329" t="s">
        <v>1170</v>
      </c>
      <c r="G192" s="329" t="s">
        <v>343</v>
      </c>
      <c r="H192" s="329" t="s">
        <v>746</v>
      </c>
      <c r="I192" s="329"/>
      <c r="J192" s="329"/>
      <c r="K192" s="329"/>
      <c r="L192" s="329" t="s">
        <v>343</v>
      </c>
      <c r="M192" s="329" t="s">
        <v>1171</v>
      </c>
      <c r="N192" s="330">
        <v>124</v>
      </c>
      <c r="O192" s="330">
        <v>67</v>
      </c>
      <c r="P192" s="329" t="s">
        <v>756</v>
      </c>
      <c r="Q192" s="329">
        <v>3720</v>
      </c>
      <c r="R192" s="329">
        <v>30</v>
      </c>
      <c r="S192" s="331">
        <v>124</v>
      </c>
      <c r="T192" s="329">
        <v>15625</v>
      </c>
      <c r="U192" s="329">
        <v>114</v>
      </c>
      <c r="V192" s="331">
        <v>137</v>
      </c>
      <c r="W192" s="331">
        <v>19345</v>
      </c>
      <c r="X192" s="331">
        <v>144</v>
      </c>
      <c r="Y192" s="331">
        <v>134.3</v>
      </c>
    </row>
    <row r="193" spans="1:25" ht="15">
      <c r="A193" s="326" t="str">
        <f t="shared" si="2"/>
        <v>15,0107726</v>
      </c>
      <c r="B193" s="329" t="s">
        <v>742</v>
      </c>
      <c r="C193" s="329" t="s">
        <v>743</v>
      </c>
      <c r="D193" s="329">
        <v>4</v>
      </c>
      <c r="E193" s="329" t="s">
        <v>774</v>
      </c>
      <c r="F193" s="329" t="s">
        <v>1172</v>
      </c>
      <c r="G193" s="329" t="s">
        <v>347</v>
      </c>
      <c r="H193" s="329" t="s">
        <v>763</v>
      </c>
      <c r="I193" s="329"/>
      <c r="J193" s="329"/>
      <c r="K193" s="329"/>
      <c r="L193" s="329" t="s">
        <v>343</v>
      </c>
      <c r="M193" s="329" t="s">
        <v>1173</v>
      </c>
      <c r="N193" s="330">
        <v>165</v>
      </c>
      <c r="O193" s="330">
        <v>38</v>
      </c>
      <c r="P193" s="329" t="s">
        <v>748</v>
      </c>
      <c r="Q193" s="329">
        <v>24473</v>
      </c>
      <c r="R193" s="329">
        <v>148</v>
      </c>
      <c r="S193" s="331">
        <v>165.3</v>
      </c>
      <c r="T193" s="329"/>
      <c r="U193" s="329"/>
      <c r="V193" s="331"/>
      <c r="W193" s="331">
        <v>24473</v>
      </c>
      <c r="X193" s="331">
        <v>148</v>
      </c>
      <c r="Y193" s="331">
        <v>165.3</v>
      </c>
    </row>
    <row r="194" spans="1:25" ht="15">
      <c r="A194" s="326" t="str">
        <f t="shared" si="2"/>
        <v>85,0020867</v>
      </c>
      <c r="B194" s="329" t="s">
        <v>742</v>
      </c>
      <c r="C194" s="329" t="s">
        <v>752</v>
      </c>
      <c r="D194" s="329">
        <v>476</v>
      </c>
      <c r="E194" s="329" t="s">
        <v>849</v>
      </c>
      <c r="F194" s="329" t="s">
        <v>1174</v>
      </c>
      <c r="G194" s="329" t="s">
        <v>347</v>
      </c>
      <c r="H194" s="329" t="s">
        <v>776</v>
      </c>
      <c r="I194" s="329"/>
      <c r="J194" s="329"/>
      <c r="K194" s="329"/>
      <c r="L194" s="329" t="s">
        <v>149</v>
      </c>
      <c r="M194" s="329" t="s">
        <v>649</v>
      </c>
      <c r="N194" s="330">
        <v>171</v>
      </c>
      <c r="O194" s="330">
        <v>34</v>
      </c>
      <c r="P194" s="329" t="s">
        <v>777</v>
      </c>
      <c r="Q194" s="329">
        <v>27637</v>
      </c>
      <c r="R194" s="329">
        <v>161</v>
      </c>
      <c r="S194" s="331">
        <v>171.6</v>
      </c>
      <c r="T194" s="329"/>
      <c r="U194" s="329"/>
      <c r="V194" s="331"/>
      <c r="W194" s="331">
        <v>27637</v>
      </c>
      <c r="X194" s="331">
        <v>161</v>
      </c>
      <c r="Y194" s="331">
        <v>171.6</v>
      </c>
    </row>
    <row r="195" spans="1:25" ht="15">
      <c r="A195" s="326" t="str">
        <f aca="true" t="shared" si="3" ref="A195:A258">CONCATENATE(E195,",",F195)</f>
        <v>12,0104441</v>
      </c>
      <c r="B195" s="329" t="s">
        <v>742</v>
      </c>
      <c r="C195" s="329" t="s">
        <v>752</v>
      </c>
      <c r="D195" s="329">
        <v>4</v>
      </c>
      <c r="E195" s="329" t="s">
        <v>744</v>
      </c>
      <c r="F195" s="329" t="s">
        <v>1175</v>
      </c>
      <c r="G195" s="329" t="s">
        <v>347</v>
      </c>
      <c r="H195" s="329" t="s">
        <v>952</v>
      </c>
      <c r="I195" s="329"/>
      <c r="J195" s="329"/>
      <c r="K195" s="329"/>
      <c r="L195" s="329" t="s">
        <v>343</v>
      </c>
      <c r="M195" s="329" t="s">
        <v>1176</v>
      </c>
      <c r="N195" s="330">
        <v>194</v>
      </c>
      <c r="O195" s="330">
        <v>18</v>
      </c>
      <c r="P195" s="329" t="s">
        <v>829</v>
      </c>
      <c r="Q195" s="329"/>
      <c r="R195" s="329"/>
      <c r="S195" s="331"/>
      <c r="T195" s="329"/>
      <c r="U195" s="329"/>
      <c r="V195" s="331"/>
      <c r="W195" s="331"/>
      <c r="X195" s="331"/>
      <c r="Y195" s="331"/>
    </row>
    <row r="196" spans="1:25" ht="15">
      <c r="A196" s="326" t="str">
        <f t="shared" si="3"/>
        <v>12,0104442</v>
      </c>
      <c r="B196" s="329" t="s">
        <v>742</v>
      </c>
      <c r="C196" s="329" t="s">
        <v>752</v>
      </c>
      <c r="D196" s="329">
        <v>4</v>
      </c>
      <c r="E196" s="329" t="s">
        <v>744</v>
      </c>
      <c r="F196" s="329" t="s">
        <v>1177</v>
      </c>
      <c r="G196" s="329" t="s">
        <v>347</v>
      </c>
      <c r="H196" s="329" t="s">
        <v>746</v>
      </c>
      <c r="I196" s="329"/>
      <c r="J196" s="329"/>
      <c r="K196" s="329"/>
      <c r="L196" s="329" t="s">
        <v>343</v>
      </c>
      <c r="M196" s="329" t="s">
        <v>1178</v>
      </c>
      <c r="N196" s="330">
        <v>162</v>
      </c>
      <c r="O196" s="330">
        <v>40</v>
      </c>
      <c r="P196" s="329" t="s">
        <v>829</v>
      </c>
      <c r="Q196" s="329">
        <v>1764</v>
      </c>
      <c r="R196" s="329">
        <v>13</v>
      </c>
      <c r="S196" s="331">
        <v>135.6</v>
      </c>
      <c r="T196" s="329"/>
      <c r="U196" s="329"/>
      <c r="V196" s="331"/>
      <c r="W196" s="331">
        <v>1764</v>
      </c>
      <c r="X196" s="331">
        <v>13</v>
      </c>
      <c r="Y196" s="331">
        <v>135.6</v>
      </c>
    </row>
    <row r="197" spans="1:25" ht="15">
      <c r="A197" s="326" t="str">
        <f t="shared" si="3"/>
        <v>93,0070980</v>
      </c>
      <c r="B197" s="329" t="s">
        <v>742</v>
      </c>
      <c r="C197" s="329" t="s">
        <v>743</v>
      </c>
      <c r="D197" s="329">
        <v>1</v>
      </c>
      <c r="E197" s="329" t="s">
        <v>815</v>
      </c>
      <c r="F197" s="329" t="s">
        <v>1179</v>
      </c>
      <c r="G197" s="329" t="s">
        <v>347</v>
      </c>
      <c r="H197" s="329" t="s">
        <v>746</v>
      </c>
      <c r="I197" s="329"/>
      <c r="J197" s="329" t="s">
        <v>149</v>
      </c>
      <c r="K197" s="329"/>
      <c r="L197" s="329" t="s">
        <v>343</v>
      </c>
      <c r="M197" s="329" t="s">
        <v>1180</v>
      </c>
      <c r="N197" s="330">
        <v>188</v>
      </c>
      <c r="O197" s="330">
        <v>22</v>
      </c>
      <c r="P197" s="329" t="s">
        <v>812</v>
      </c>
      <c r="Q197" s="329">
        <v>6418</v>
      </c>
      <c r="R197" s="329">
        <v>34</v>
      </c>
      <c r="S197" s="331">
        <v>188.7</v>
      </c>
      <c r="T197" s="329"/>
      <c r="U197" s="329"/>
      <c r="V197" s="331"/>
      <c r="W197" s="331">
        <v>6418</v>
      </c>
      <c r="X197" s="331">
        <v>34</v>
      </c>
      <c r="Y197" s="331">
        <v>188.7</v>
      </c>
    </row>
    <row r="198" spans="1:25" ht="15">
      <c r="A198" s="326" t="str">
        <f t="shared" si="3"/>
        <v>10,0100533</v>
      </c>
      <c r="B198" s="329" t="s">
        <v>742</v>
      </c>
      <c r="C198" s="329" t="s">
        <v>743</v>
      </c>
      <c r="D198" s="329">
        <v>626</v>
      </c>
      <c r="E198" s="329" t="s">
        <v>859</v>
      </c>
      <c r="F198" s="329" t="s">
        <v>1181</v>
      </c>
      <c r="G198" s="329" t="s">
        <v>347</v>
      </c>
      <c r="H198" s="329" t="s">
        <v>750</v>
      </c>
      <c r="I198" s="329"/>
      <c r="J198" s="329"/>
      <c r="K198" s="329" t="s">
        <v>321</v>
      </c>
      <c r="L198" s="329" t="s">
        <v>343</v>
      </c>
      <c r="M198" s="329" t="s">
        <v>1182</v>
      </c>
      <c r="N198" s="330">
        <v>190</v>
      </c>
      <c r="O198" s="330">
        <v>21</v>
      </c>
      <c r="P198" s="329" t="s">
        <v>941</v>
      </c>
      <c r="Q198" s="329">
        <v>1859</v>
      </c>
      <c r="R198" s="329">
        <v>10</v>
      </c>
      <c r="S198" s="331">
        <v>185.9</v>
      </c>
      <c r="T198" s="329"/>
      <c r="U198" s="329"/>
      <c r="V198" s="331"/>
      <c r="W198" s="331">
        <v>1859</v>
      </c>
      <c r="X198" s="331">
        <v>10</v>
      </c>
      <c r="Y198" s="331">
        <v>185.9</v>
      </c>
    </row>
    <row r="199" spans="1:25" ht="15">
      <c r="A199" s="326" t="str">
        <f t="shared" si="3"/>
        <v>22,0120708</v>
      </c>
      <c r="B199" s="329" t="s">
        <v>742</v>
      </c>
      <c r="C199" s="329" t="s">
        <v>778</v>
      </c>
      <c r="D199" s="329">
        <v>4</v>
      </c>
      <c r="E199" s="329" t="s">
        <v>761</v>
      </c>
      <c r="F199" s="329" t="s">
        <v>1183</v>
      </c>
      <c r="G199" s="329" t="s">
        <v>347</v>
      </c>
      <c r="H199" s="329" t="s">
        <v>807</v>
      </c>
      <c r="I199" s="329"/>
      <c r="J199" s="329"/>
      <c r="K199" s="329"/>
      <c r="L199" s="329" t="s">
        <v>343</v>
      </c>
      <c r="M199" s="329" t="s">
        <v>1184</v>
      </c>
      <c r="N199" s="330">
        <v>135</v>
      </c>
      <c r="O199" s="330">
        <v>59</v>
      </c>
      <c r="P199" s="329" t="s">
        <v>844</v>
      </c>
      <c r="Q199" s="329">
        <v>9612</v>
      </c>
      <c r="R199" s="329">
        <v>71</v>
      </c>
      <c r="S199" s="331">
        <v>135.3</v>
      </c>
      <c r="T199" s="329">
        <v>4263</v>
      </c>
      <c r="U199" s="329">
        <v>33</v>
      </c>
      <c r="V199" s="331">
        <v>129.1</v>
      </c>
      <c r="W199" s="331">
        <v>13875</v>
      </c>
      <c r="X199" s="331">
        <v>104</v>
      </c>
      <c r="Y199" s="331">
        <v>133.4</v>
      </c>
    </row>
    <row r="200" spans="1:25" ht="15">
      <c r="A200" s="326" t="str">
        <f t="shared" si="3"/>
        <v>14,0106653</v>
      </c>
      <c r="B200" s="329" t="s">
        <v>742</v>
      </c>
      <c r="C200" s="329" t="s">
        <v>752</v>
      </c>
      <c r="D200" s="329">
        <v>476</v>
      </c>
      <c r="E200" s="329" t="s">
        <v>743</v>
      </c>
      <c r="F200" s="329" t="s">
        <v>1185</v>
      </c>
      <c r="G200" s="329" t="s">
        <v>347</v>
      </c>
      <c r="H200" s="329" t="s">
        <v>759</v>
      </c>
      <c r="I200" s="329"/>
      <c r="J200" s="329"/>
      <c r="K200" s="329"/>
      <c r="L200" s="329" t="s">
        <v>343</v>
      </c>
      <c r="M200" s="329" t="s">
        <v>659</v>
      </c>
      <c r="N200" s="330">
        <v>173</v>
      </c>
      <c r="O200" s="330">
        <v>32</v>
      </c>
      <c r="P200" s="329" t="s">
        <v>777</v>
      </c>
      <c r="Q200" s="329">
        <v>9551</v>
      </c>
      <c r="R200" s="329">
        <v>55</v>
      </c>
      <c r="S200" s="331">
        <v>173.6</v>
      </c>
      <c r="T200" s="329"/>
      <c r="U200" s="329"/>
      <c r="V200" s="331"/>
      <c r="W200" s="331">
        <v>9551</v>
      </c>
      <c r="X200" s="331">
        <v>55</v>
      </c>
      <c r="Y200" s="331">
        <v>173.6</v>
      </c>
    </row>
    <row r="201" spans="1:25" ht="15">
      <c r="A201" s="326" t="str">
        <f t="shared" si="3"/>
        <v>18,0113518</v>
      </c>
      <c r="B201" s="329" t="s">
        <v>742</v>
      </c>
      <c r="C201" s="329" t="s">
        <v>752</v>
      </c>
      <c r="D201" s="329">
        <v>476</v>
      </c>
      <c r="E201" s="329" t="s">
        <v>1011</v>
      </c>
      <c r="F201" s="329" t="s">
        <v>1186</v>
      </c>
      <c r="G201" s="329" t="s">
        <v>343</v>
      </c>
      <c r="H201" s="329" t="s">
        <v>750</v>
      </c>
      <c r="I201" s="329"/>
      <c r="J201" s="329"/>
      <c r="K201" s="329"/>
      <c r="L201" s="329" t="s">
        <v>343</v>
      </c>
      <c r="M201" s="329" t="s">
        <v>682</v>
      </c>
      <c r="N201" s="330">
        <v>172</v>
      </c>
      <c r="O201" s="330">
        <v>33</v>
      </c>
      <c r="P201" s="329" t="s">
        <v>777</v>
      </c>
      <c r="Q201" s="329">
        <v>7398</v>
      </c>
      <c r="R201" s="329">
        <v>43</v>
      </c>
      <c r="S201" s="331">
        <v>172</v>
      </c>
      <c r="T201" s="329"/>
      <c r="U201" s="329"/>
      <c r="V201" s="331"/>
      <c r="W201" s="331">
        <v>7398</v>
      </c>
      <c r="X201" s="331">
        <v>43</v>
      </c>
      <c r="Y201" s="331">
        <v>172</v>
      </c>
    </row>
    <row r="202" spans="1:25" ht="15">
      <c r="A202" s="326" t="str">
        <f t="shared" si="3"/>
        <v>20,0117894</v>
      </c>
      <c r="B202" s="329" t="s">
        <v>742</v>
      </c>
      <c r="C202" s="329" t="s">
        <v>752</v>
      </c>
      <c r="D202" s="329">
        <v>477</v>
      </c>
      <c r="E202" s="329" t="s">
        <v>765</v>
      </c>
      <c r="F202" s="329" t="s">
        <v>1187</v>
      </c>
      <c r="G202" s="329" t="s">
        <v>343</v>
      </c>
      <c r="H202" s="329" t="s">
        <v>759</v>
      </c>
      <c r="I202" s="329"/>
      <c r="J202" s="329"/>
      <c r="K202" s="329"/>
      <c r="L202" s="329" t="s">
        <v>343</v>
      </c>
      <c r="M202" s="329" t="s">
        <v>1188</v>
      </c>
      <c r="N202" s="330">
        <v>136</v>
      </c>
      <c r="O202" s="330">
        <v>58</v>
      </c>
      <c r="P202" s="329" t="s">
        <v>786</v>
      </c>
      <c r="Q202" s="329">
        <v>9792</v>
      </c>
      <c r="R202" s="329">
        <v>72</v>
      </c>
      <c r="S202" s="331">
        <v>136</v>
      </c>
      <c r="T202" s="329"/>
      <c r="U202" s="329"/>
      <c r="V202" s="331"/>
      <c r="W202" s="331">
        <v>9792</v>
      </c>
      <c r="X202" s="331">
        <v>72</v>
      </c>
      <c r="Y202" s="331">
        <v>136</v>
      </c>
    </row>
    <row r="203" spans="1:25" ht="15">
      <c r="A203" s="326" t="str">
        <f t="shared" si="3"/>
        <v>14,0106264</v>
      </c>
      <c r="B203" s="332" t="s">
        <v>742</v>
      </c>
      <c r="C203" s="329" t="s">
        <v>752</v>
      </c>
      <c r="D203" s="329">
        <v>4</v>
      </c>
      <c r="E203" s="332" t="s">
        <v>743</v>
      </c>
      <c r="F203" s="332" t="s">
        <v>1189</v>
      </c>
      <c r="G203" s="329" t="s">
        <v>347</v>
      </c>
      <c r="H203" s="329" t="s">
        <v>750</v>
      </c>
      <c r="I203" s="329"/>
      <c r="J203" s="329"/>
      <c r="K203" s="329"/>
      <c r="L203" s="329" t="s">
        <v>343</v>
      </c>
      <c r="M203" s="329" t="s">
        <v>1190</v>
      </c>
      <c r="N203" s="330">
        <v>194</v>
      </c>
      <c r="O203" s="330">
        <v>18</v>
      </c>
      <c r="P203" s="329" t="s">
        <v>829</v>
      </c>
      <c r="Q203" s="329"/>
      <c r="R203" s="329"/>
      <c r="S203" s="331"/>
      <c r="T203" s="329"/>
      <c r="U203" s="329"/>
      <c r="V203" s="331"/>
      <c r="W203" s="331"/>
      <c r="X203" s="331"/>
      <c r="Y203" s="331"/>
    </row>
    <row r="204" spans="1:25" ht="15">
      <c r="A204" s="326" t="str">
        <f t="shared" si="3"/>
        <v>96,0084549</v>
      </c>
      <c r="B204" s="329" t="s">
        <v>742</v>
      </c>
      <c r="C204" s="329" t="s">
        <v>743</v>
      </c>
      <c r="D204" s="329">
        <v>5</v>
      </c>
      <c r="E204" s="329" t="s">
        <v>1191</v>
      </c>
      <c r="F204" s="329" t="s">
        <v>1192</v>
      </c>
      <c r="G204" s="329" t="s">
        <v>347</v>
      </c>
      <c r="H204" s="329" t="s">
        <v>746</v>
      </c>
      <c r="I204" s="329"/>
      <c r="J204" s="329"/>
      <c r="K204" s="329"/>
      <c r="L204" s="329" t="s">
        <v>343</v>
      </c>
      <c r="M204" s="329" t="s">
        <v>1193</v>
      </c>
      <c r="N204" s="330">
        <v>193</v>
      </c>
      <c r="O204" s="330">
        <v>18</v>
      </c>
      <c r="P204" s="329" t="s">
        <v>798</v>
      </c>
      <c r="Q204" s="329">
        <v>25575</v>
      </c>
      <c r="R204" s="329">
        <v>132</v>
      </c>
      <c r="S204" s="331">
        <v>193.7</v>
      </c>
      <c r="T204" s="329"/>
      <c r="U204" s="329"/>
      <c r="V204" s="331"/>
      <c r="W204" s="331">
        <v>25575</v>
      </c>
      <c r="X204" s="331">
        <v>132</v>
      </c>
      <c r="Y204" s="331">
        <v>193.7</v>
      </c>
    </row>
    <row r="205" spans="1:25" ht="15">
      <c r="A205" s="326" t="str">
        <f t="shared" si="3"/>
        <v>23,0122278</v>
      </c>
      <c r="B205" s="329" t="s">
        <v>742</v>
      </c>
      <c r="C205" s="329" t="s">
        <v>752</v>
      </c>
      <c r="D205" s="329">
        <v>475</v>
      </c>
      <c r="E205" s="329" t="s">
        <v>757</v>
      </c>
      <c r="F205" s="329" t="s">
        <v>1194</v>
      </c>
      <c r="G205" s="329" t="s">
        <v>347</v>
      </c>
      <c r="H205" s="329" t="s">
        <v>802</v>
      </c>
      <c r="I205" s="329"/>
      <c r="J205" s="329"/>
      <c r="K205" s="329"/>
      <c r="L205" s="329" t="s">
        <v>343</v>
      </c>
      <c r="M205" s="329" t="s">
        <v>1195</v>
      </c>
      <c r="N205" s="330">
        <v>76</v>
      </c>
      <c r="O205" s="330">
        <v>80</v>
      </c>
      <c r="P205" s="329" t="s">
        <v>1028</v>
      </c>
      <c r="Q205" s="329">
        <v>1839</v>
      </c>
      <c r="R205" s="329">
        <v>24</v>
      </c>
      <c r="S205" s="331">
        <v>76.6</v>
      </c>
      <c r="T205" s="329"/>
      <c r="U205" s="329"/>
      <c r="V205" s="331"/>
      <c r="W205" s="331">
        <v>1839</v>
      </c>
      <c r="X205" s="331">
        <v>24</v>
      </c>
      <c r="Y205" s="331">
        <v>76.6</v>
      </c>
    </row>
    <row r="206" spans="1:25" ht="15">
      <c r="A206" s="326" t="str">
        <f t="shared" si="3"/>
        <v>98,0061385</v>
      </c>
      <c r="B206" s="329" t="s">
        <v>742</v>
      </c>
      <c r="C206" s="329" t="s">
        <v>743</v>
      </c>
      <c r="D206" s="329">
        <v>624</v>
      </c>
      <c r="E206" s="329" t="s">
        <v>793</v>
      </c>
      <c r="F206" s="329" t="s">
        <v>1196</v>
      </c>
      <c r="G206" s="329" t="s">
        <v>347</v>
      </c>
      <c r="H206" s="329" t="s">
        <v>746</v>
      </c>
      <c r="I206" s="329"/>
      <c r="J206" s="329"/>
      <c r="K206" s="329"/>
      <c r="L206" s="329" t="s">
        <v>343</v>
      </c>
      <c r="M206" s="329" t="s">
        <v>1197</v>
      </c>
      <c r="N206" s="330">
        <v>176</v>
      </c>
      <c r="O206" s="330">
        <v>30</v>
      </c>
      <c r="P206" s="329" t="s">
        <v>822</v>
      </c>
      <c r="Q206" s="329">
        <v>36457</v>
      </c>
      <c r="R206" s="329">
        <v>206</v>
      </c>
      <c r="S206" s="331">
        <v>176.9</v>
      </c>
      <c r="T206" s="329"/>
      <c r="U206" s="329"/>
      <c r="V206" s="331"/>
      <c r="W206" s="331">
        <v>36457</v>
      </c>
      <c r="X206" s="331">
        <v>206</v>
      </c>
      <c r="Y206" s="331">
        <v>176.9</v>
      </c>
    </row>
    <row r="207" spans="1:25" ht="15">
      <c r="A207" s="326" t="str">
        <f t="shared" si="3"/>
        <v>23,0121578</v>
      </c>
      <c r="B207" s="329" t="s">
        <v>742</v>
      </c>
      <c r="C207" s="329" t="s">
        <v>752</v>
      </c>
      <c r="D207" s="329">
        <v>476</v>
      </c>
      <c r="E207" s="329" t="s">
        <v>757</v>
      </c>
      <c r="F207" s="329" t="s">
        <v>1198</v>
      </c>
      <c r="G207" s="329" t="s">
        <v>347</v>
      </c>
      <c r="H207" s="329" t="s">
        <v>750</v>
      </c>
      <c r="I207" s="329"/>
      <c r="J207" s="329"/>
      <c r="K207" s="329"/>
      <c r="L207" s="329" t="s">
        <v>343</v>
      </c>
      <c r="M207" s="329" t="s">
        <v>703</v>
      </c>
      <c r="N207" s="330">
        <v>167</v>
      </c>
      <c r="O207" s="330">
        <v>37</v>
      </c>
      <c r="P207" s="329" t="s">
        <v>777</v>
      </c>
      <c r="Q207" s="329">
        <v>1682</v>
      </c>
      <c r="R207" s="329">
        <v>12</v>
      </c>
      <c r="S207" s="331">
        <v>140.1</v>
      </c>
      <c r="T207" s="329"/>
      <c r="U207" s="329"/>
      <c r="V207" s="331"/>
      <c r="W207" s="331">
        <v>1682</v>
      </c>
      <c r="X207" s="331">
        <v>12</v>
      </c>
      <c r="Y207" s="331">
        <v>140.1</v>
      </c>
    </row>
    <row r="208" spans="1:25" ht="15">
      <c r="A208" s="326" t="str">
        <f t="shared" si="3"/>
        <v>06,0091893</v>
      </c>
      <c r="B208" s="329" t="s">
        <v>742</v>
      </c>
      <c r="C208" s="329" t="s">
        <v>752</v>
      </c>
      <c r="D208" s="329">
        <v>235</v>
      </c>
      <c r="E208" s="329" t="s">
        <v>1039</v>
      </c>
      <c r="F208" s="329" t="s">
        <v>1199</v>
      </c>
      <c r="G208" s="329" t="s">
        <v>343</v>
      </c>
      <c r="H208" s="329" t="s">
        <v>750</v>
      </c>
      <c r="I208" s="329"/>
      <c r="J208" s="329"/>
      <c r="K208" s="329"/>
      <c r="L208" s="329" t="s">
        <v>343</v>
      </c>
      <c r="M208" s="329" t="s">
        <v>1200</v>
      </c>
      <c r="N208" s="330">
        <v>140</v>
      </c>
      <c r="O208" s="330">
        <v>56</v>
      </c>
      <c r="P208" s="329" t="s">
        <v>756</v>
      </c>
      <c r="Q208" s="329">
        <v>5891</v>
      </c>
      <c r="R208" s="329">
        <v>42</v>
      </c>
      <c r="S208" s="331">
        <v>140.2</v>
      </c>
      <c r="T208" s="329">
        <v>3687</v>
      </c>
      <c r="U208" s="329">
        <v>24</v>
      </c>
      <c r="V208" s="331">
        <v>153.6</v>
      </c>
      <c r="W208" s="331">
        <v>9578</v>
      </c>
      <c r="X208" s="331">
        <v>66</v>
      </c>
      <c r="Y208" s="331">
        <v>145.1</v>
      </c>
    </row>
    <row r="209" spans="1:25" ht="15">
      <c r="A209" s="326" t="str">
        <f t="shared" si="3"/>
        <v>07,0094040</v>
      </c>
      <c r="B209" s="329" t="s">
        <v>742</v>
      </c>
      <c r="C209" s="329" t="s">
        <v>778</v>
      </c>
      <c r="D209" s="329">
        <v>2</v>
      </c>
      <c r="E209" s="329" t="s">
        <v>1059</v>
      </c>
      <c r="F209" s="329" t="s">
        <v>1201</v>
      </c>
      <c r="G209" s="329" t="s">
        <v>347</v>
      </c>
      <c r="H209" s="329" t="s">
        <v>750</v>
      </c>
      <c r="I209" s="329"/>
      <c r="J209" s="329"/>
      <c r="K209" s="329"/>
      <c r="L209" s="329" t="s">
        <v>343</v>
      </c>
      <c r="M209" s="329" t="s">
        <v>1202</v>
      </c>
      <c r="N209" s="330">
        <v>166</v>
      </c>
      <c r="O209" s="330">
        <v>37</v>
      </c>
      <c r="P209" s="329" t="s">
        <v>868</v>
      </c>
      <c r="Q209" s="329">
        <v>4160</v>
      </c>
      <c r="R209" s="329">
        <v>25</v>
      </c>
      <c r="S209" s="331">
        <v>166.4</v>
      </c>
      <c r="T209" s="329"/>
      <c r="U209" s="329"/>
      <c r="V209" s="331"/>
      <c r="W209" s="331">
        <v>4160</v>
      </c>
      <c r="X209" s="331">
        <v>25</v>
      </c>
      <c r="Y209" s="331">
        <v>166.4</v>
      </c>
    </row>
    <row r="210" spans="1:25" ht="15">
      <c r="A210" s="326" t="str">
        <f t="shared" si="3"/>
        <v>23,0121487</v>
      </c>
      <c r="B210" s="329" t="s">
        <v>742</v>
      </c>
      <c r="C210" s="329" t="s">
        <v>752</v>
      </c>
      <c r="D210" s="329">
        <v>477</v>
      </c>
      <c r="E210" s="329" t="s">
        <v>757</v>
      </c>
      <c r="F210" s="329" t="s">
        <v>1203</v>
      </c>
      <c r="G210" s="329" t="s">
        <v>347</v>
      </c>
      <c r="H210" s="329" t="s">
        <v>750</v>
      </c>
      <c r="I210" s="329"/>
      <c r="J210" s="329"/>
      <c r="K210" s="329"/>
      <c r="L210" s="329" t="s">
        <v>343</v>
      </c>
      <c r="M210" s="329" t="s">
        <v>1204</v>
      </c>
      <c r="N210" s="330">
        <v>161</v>
      </c>
      <c r="O210" s="330">
        <v>41</v>
      </c>
      <c r="P210" s="329" t="s">
        <v>786</v>
      </c>
      <c r="Q210" s="329">
        <v>3880</v>
      </c>
      <c r="R210" s="329">
        <v>24</v>
      </c>
      <c r="S210" s="331">
        <v>161.6</v>
      </c>
      <c r="T210" s="329"/>
      <c r="U210" s="329"/>
      <c r="V210" s="331"/>
      <c r="W210" s="331">
        <v>3880</v>
      </c>
      <c r="X210" s="331">
        <v>24</v>
      </c>
      <c r="Y210" s="331">
        <v>161.6</v>
      </c>
    </row>
    <row r="211" spans="1:25" ht="15">
      <c r="A211" s="326" t="str">
        <f t="shared" si="3"/>
        <v>24,0123162</v>
      </c>
      <c r="B211" s="329" t="s">
        <v>742</v>
      </c>
      <c r="C211" s="329" t="s">
        <v>752</v>
      </c>
      <c r="D211" s="329">
        <v>477</v>
      </c>
      <c r="E211" s="329" t="s">
        <v>783</v>
      </c>
      <c r="F211" s="329" t="s">
        <v>1205</v>
      </c>
      <c r="G211" s="329" t="s">
        <v>343</v>
      </c>
      <c r="H211" s="329" t="s">
        <v>750</v>
      </c>
      <c r="I211" s="329" t="s">
        <v>732</v>
      </c>
      <c r="J211" s="329"/>
      <c r="K211" s="329"/>
      <c r="L211" s="329" t="s">
        <v>343</v>
      </c>
      <c r="M211" s="329" t="s">
        <v>1206</v>
      </c>
      <c r="N211" s="330">
        <v>136</v>
      </c>
      <c r="O211" s="330">
        <v>58</v>
      </c>
      <c r="P211" s="329" t="s">
        <v>786</v>
      </c>
      <c r="Q211" s="329">
        <v>3673</v>
      </c>
      <c r="R211" s="329">
        <v>27</v>
      </c>
      <c r="S211" s="331">
        <v>136</v>
      </c>
      <c r="T211" s="329"/>
      <c r="U211" s="329"/>
      <c r="V211" s="331"/>
      <c r="W211" s="331">
        <v>3673</v>
      </c>
      <c r="X211" s="331">
        <v>27</v>
      </c>
      <c r="Y211" s="331">
        <v>136</v>
      </c>
    </row>
    <row r="212" spans="1:25" ht="15">
      <c r="A212" s="326" t="str">
        <f t="shared" si="3"/>
        <v>12,0103638</v>
      </c>
      <c r="B212" s="329" t="s">
        <v>742</v>
      </c>
      <c r="C212" s="329" t="s">
        <v>752</v>
      </c>
      <c r="D212" s="329">
        <v>235</v>
      </c>
      <c r="E212" s="329" t="s">
        <v>744</v>
      </c>
      <c r="F212" s="329" t="s">
        <v>1207</v>
      </c>
      <c r="G212" s="329" t="s">
        <v>347</v>
      </c>
      <c r="H212" s="329" t="s">
        <v>750</v>
      </c>
      <c r="I212" s="329"/>
      <c r="J212" s="329"/>
      <c r="K212" s="329"/>
      <c r="L212" s="329" t="s">
        <v>343</v>
      </c>
      <c r="M212" s="329" t="s">
        <v>1208</v>
      </c>
      <c r="N212" s="330">
        <v>154</v>
      </c>
      <c r="O212" s="330">
        <v>46</v>
      </c>
      <c r="P212" s="329" t="s">
        <v>756</v>
      </c>
      <c r="Q212" s="329">
        <v>3214</v>
      </c>
      <c r="R212" s="329">
        <v>21</v>
      </c>
      <c r="S212" s="331">
        <v>153</v>
      </c>
      <c r="T212" s="329">
        <v>11485</v>
      </c>
      <c r="U212" s="329">
        <v>74</v>
      </c>
      <c r="V212" s="331">
        <v>155.2</v>
      </c>
      <c r="W212" s="331">
        <v>14699</v>
      </c>
      <c r="X212" s="331">
        <v>95</v>
      </c>
      <c r="Y212" s="331">
        <v>154.7</v>
      </c>
    </row>
    <row r="213" spans="1:25" ht="15">
      <c r="A213" s="326" t="str">
        <f t="shared" si="3"/>
        <v>04,0086154</v>
      </c>
      <c r="B213" s="329" t="s">
        <v>742</v>
      </c>
      <c r="C213" s="329" t="s">
        <v>778</v>
      </c>
      <c r="D213" s="329">
        <v>2</v>
      </c>
      <c r="E213" s="329" t="s">
        <v>830</v>
      </c>
      <c r="F213" s="329" t="s">
        <v>1209</v>
      </c>
      <c r="G213" s="329" t="s">
        <v>343</v>
      </c>
      <c r="H213" s="329" t="s">
        <v>746</v>
      </c>
      <c r="I213" s="329"/>
      <c r="J213" s="329"/>
      <c r="K213" s="329"/>
      <c r="L213" s="329" t="s">
        <v>343</v>
      </c>
      <c r="M213" s="329" t="s">
        <v>1210</v>
      </c>
      <c r="N213" s="330">
        <v>155</v>
      </c>
      <c r="O213" s="330">
        <v>45</v>
      </c>
      <c r="P213" s="329" t="s">
        <v>868</v>
      </c>
      <c r="Q213" s="329">
        <v>9022</v>
      </c>
      <c r="R213" s="329">
        <v>58</v>
      </c>
      <c r="S213" s="331">
        <v>155.5</v>
      </c>
      <c r="T213" s="329"/>
      <c r="U213" s="329"/>
      <c r="V213" s="331"/>
      <c r="W213" s="331">
        <v>9022</v>
      </c>
      <c r="X213" s="331">
        <v>58</v>
      </c>
      <c r="Y213" s="331">
        <v>155.5</v>
      </c>
    </row>
    <row r="214" spans="1:25" ht="15">
      <c r="A214" s="326" t="str">
        <f t="shared" si="3"/>
        <v>01,0061953</v>
      </c>
      <c r="B214" s="329" t="s">
        <v>742</v>
      </c>
      <c r="C214" s="329" t="s">
        <v>752</v>
      </c>
      <c r="D214" s="329">
        <v>476</v>
      </c>
      <c r="E214" s="329" t="s">
        <v>891</v>
      </c>
      <c r="F214" s="329" t="s">
        <v>1211</v>
      </c>
      <c r="G214" s="329" t="s">
        <v>347</v>
      </c>
      <c r="H214" s="329" t="s">
        <v>746</v>
      </c>
      <c r="I214" s="329"/>
      <c r="J214" s="329"/>
      <c r="K214" s="329"/>
      <c r="L214" s="329" t="s">
        <v>343</v>
      </c>
      <c r="M214" s="329" t="s">
        <v>556</v>
      </c>
      <c r="N214" s="330">
        <v>185</v>
      </c>
      <c r="O214" s="330">
        <v>24</v>
      </c>
      <c r="P214" s="329" t="s">
        <v>777</v>
      </c>
      <c r="Q214" s="329">
        <v>38188</v>
      </c>
      <c r="R214" s="329">
        <v>206</v>
      </c>
      <c r="S214" s="331">
        <v>185.3</v>
      </c>
      <c r="T214" s="329">
        <v>1556</v>
      </c>
      <c r="U214" s="329">
        <v>9</v>
      </c>
      <c r="V214" s="331">
        <v>172.8</v>
      </c>
      <c r="W214" s="331">
        <v>39744</v>
      </c>
      <c r="X214" s="331">
        <v>215</v>
      </c>
      <c r="Y214" s="331">
        <v>184.8</v>
      </c>
    </row>
    <row r="215" spans="1:25" ht="15">
      <c r="A215" s="326" t="str">
        <f t="shared" si="3"/>
        <v>85,0015402</v>
      </c>
      <c r="B215" s="329" t="s">
        <v>742</v>
      </c>
      <c r="C215" s="329" t="s">
        <v>743</v>
      </c>
      <c r="D215" s="329">
        <v>1</v>
      </c>
      <c r="E215" s="329" t="s">
        <v>849</v>
      </c>
      <c r="F215" s="329" t="s">
        <v>1212</v>
      </c>
      <c r="G215" s="329" t="s">
        <v>347</v>
      </c>
      <c r="H215" s="329" t="s">
        <v>776</v>
      </c>
      <c r="I215" s="329"/>
      <c r="J215" s="329"/>
      <c r="K215" s="329"/>
      <c r="L215" s="329" t="s">
        <v>343</v>
      </c>
      <c r="M215" s="329" t="s">
        <v>1213</v>
      </c>
      <c r="N215" s="330">
        <v>163</v>
      </c>
      <c r="O215" s="330">
        <v>39</v>
      </c>
      <c r="P215" s="329" t="s">
        <v>812</v>
      </c>
      <c r="Q215" s="329">
        <v>9008</v>
      </c>
      <c r="R215" s="329">
        <v>55</v>
      </c>
      <c r="S215" s="331">
        <v>163.7</v>
      </c>
      <c r="T215" s="329"/>
      <c r="U215" s="329"/>
      <c r="V215" s="331"/>
      <c r="W215" s="331">
        <v>9008</v>
      </c>
      <c r="X215" s="331">
        <v>55</v>
      </c>
      <c r="Y215" s="331">
        <v>163.7</v>
      </c>
    </row>
    <row r="216" spans="1:25" ht="15">
      <c r="A216" s="326" t="str">
        <f t="shared" si="3"/>
        <v>23,0121153</v>
      </c>
      <c r="B216" s="329" t="s">
        <v>742</v>
      </c>
      <c r="C216" s="329" t="s">
        <v>743</v>
      </c>
      <c r="D216" s="329">
        <v>621</v>
      </c>
      <c r="E216" s="329" t="s">
        <v>757</v>
      </c>
      <c r="F216" s="329" t="s">
        <v>1214</v>
      </c>
      <c r="G216" s="329" t="s">
        <v>343</v>
      </c>
      <c r="H216" s="329" t="s">
        <v>750</v>
      </c>
      <c r="I216" s="329"/>
      <c r="J216" s="329"/>
      <c r="K216" s="329"/>
      <c r="L216" s="329" t="s">
        <v>343</v>
      </c>
      <c r="M216" s="329" t="s">
        <v>1215</v>
      </c>
      <c r="N216" s="330">
        <v>170</v>
      </c>
      <c r="O216" s="330">
        <v>35</v>
      </c>
      <c r="P216" s="329" t="s">
        <v>771</v>
      </c>
      <c r="Q216" s="329">
        <v>679</v>
      </c>
      <c r="R216" s="329">
        <v>5</v>
      </c>
      <c r="S216" s="331">
        <v>135.8</v>
      </c>
      <c r="T216" s="329"/>
      <c r="U216" s="329"/>
      <c r="V216" s="331"/>
      <c r="W216" s="331">
        <v>679</v>
      </c>
      <c r="X216" s="331">
        <v>5</v>
      </c>
      <c r="Y216" s="331">
        <v>135.8</v>
      </c>
    </row>
    <row r="217" spans="1:25" ht="15">
      <c r="A217" s="326" t="str">
        <f t="shared" si="3"/>
        <v>23,0121539</v>
      </c>
      <c r="B217" s="329" t="s">
        <v>742</v>
      </c>
      <c r="C217" s="329" t="s">
        <v>752</v>
      </c>
      <c r="D217" s="329">
        <v>235</v>
      </c>
      <c r="E217" s="329" t="s">
        <v>757</v>
      </c>
      <c r="F217" s="329" t="s">
        <v>1216</v>
      </c>
      <c r="G217" s="329" t="s">
        <v>343</v>
      </c>
      <c r="H217" s="329" t="s">
        <v>776</v>
      </c>
      <c r="I217" s="329"/>
      <c r="J217" s="329"/>
      <c r="K217" s="329"/>
      <c r="L217" s="329" t="s">
        <v>343</v>
      </c>
      <c r="M217" s="329" t="s">
        <v>1217</v>
      </c>
      <c r="N217" s="330">
        <v>179</v>
      </c>
      <c r="O217" s="330">
        <v>28</v>
      </c>
      <c r="P217" s="329" t="s">
        <v>756</v>
      </c>
      <c r="Q217" s="329"/>
      <c r="R217" s="329"/>
      <c r="S217" s="331"/>
      <c r="T217" s="329"/>
      <c r="U217" s="329"/>
      <c r="V217" s="331"/>
      <c r="W217" s="331"/>
      <c r="X217" s="331"/>
      <c r="Y217" s="331"/>
    </row>
    <row r="218" spans="1:25" ht="15">
      <c r="A218" s="326" t="str">
        <f t="shared" si="3"/>
        <v>05,0090150</v>
      </c>
      <c r="B218" s="329" t="s">
        <v>742</v>
      </c>
      <c r="C218" s="329" t="s">
        <v>752</v>
      </c>
      <c r="D218" s="329">
        <v>476</v>
      </c>
      <c r="E218" s="329" t="s">
        <v>935</v>
      </c>
      <c r="F218" s="329" t="s">
        <v>1218</v>
      </c>
      <c r="G218" s="329" t="s">
        <v>343</v>
      </c>
      <c r="H218" s="329" t="s">
        <v>746</v>
      </c>
      <c r="I218" s="329"/>
      <c r="J218" s="329"/>
      <c r="K218" s="329"/>
      <c r="L218" s="329" t="s">
        <v>149</v>
      </c>
      <c r="M218" s="329" t="s">
        <v>687</v>
      </c>
      <c r="N218" s="330">
        <v>148</v>
      </c>
      <c r="O218" s="330">
        <v>50</v>
      </c>
      <c r="P218" s="329" t="s">
        <v>777</v>
      </c>
      <c r="Q218" s="329">
        <v>7123</v>
      </c>
      <c r="R218" s="329">
        <v>48</v>
      </c>
      <c r="S218" s="331">
        <v>148.3</v>
      </c>
      <c r="T218" s="329"/>
      <c r="U218" s="329"/>
      <c r="V218" s="331"/>
      <c r="W218" s="331">
        <v>7123</v>
      </c>
      <c r="X218" s="331">
        <v>48</v>
      </c>
      <c r="Y218" s="331">
        <v>148.3</v>
      </c>
    </row>
    <row r="219" spans="1:25" ht="15">
      <c r="A219" s="326" t="str">
        <f t="shared" si="3"/>
        <v>09,0098268</v>
      </c>
      <c r="B219" s="329" t="s">
        <v>742</v>
      </c>
      <c r="C219" s="329" t="s">
        <v>778</v>
      </c>
      <c r="D219" s="329">
        <v>3</v>
      </c>
      <c r="E219" s="329" t="s">
        <v>878</v>
      </c>
      <c r="F219" s="329" t="s">
        <v>1219</v>
      </c>
      <c r="G219" s="329" t="s">
        <v>347</v>
      </c>
      <c r="H219" s="329" t="s">
        <v>776</v>
      </c>
      <c r="I219" s="329"/>
      <c r="J219" s="329"/>
      <c r="K219" s="329"/>
      <c r="L219" s="329" t="s">
        <v>343</v>
      </c>
      <c r="M219" s="329" t="s">
        <v>1220</v>
      </c>
      <c r="N219" s="330">
        <v>134</v>
      </c>
      <c r="O219" s="330">
        <v>60</v>
      </c>
      <c r="P219" s="329" t="s">
        <v>782</v>
      </c>
      <c r="Q219" s="329">
        <v>7559</v>
      </c>
      <c r="R219" s="329">
        <v>56</v>
      </c>
      <c r="S219" s="331">
        <v>134.9</v>
      </c>
      <c r="T219" s="329">
        <v>13729</v>
      </c>
      <c r="U219" s="329">
        <v>102</v>
      </c>
      <c r="V219" s="331">
        <v>134.5</v>
      </c>
      <c r="W219" s="331">
        <v>21288</v>
      </c>
      <c r="X219" s="331">
        <v>158</v>
      </c>
      <c r="Y219" s="331">
        <v>134.7</v>
      </c>
    </row>
    <row r="220" spans="1:25" ht="15">
      <c r="A220" s="326" t="str">
        <f t="shared" si="3"/>
        <v>22,0120141</v>
      </c>
      <c r="B220" s="329" t="s">
        <v>742</v>
      </c>
      <c r="C220" s="329" t="s">
        <v>743</v>
      </c>
      <c r="D220" s="329">
        <v>4</v>
      </c>
      <c r="E220" s="329" t="s">
        <v>761</v>
      </c>
      <c r="F220" s="329" t="s">
        <v>1221</v>
      </c>
      <c r="G220" s="329" t="s">
        <v>347</v>
      </c>
      <c r="H220" s="329" t="s">
        <v>763</v>
      </c>
      <c r="I220" s="329"/>
      <c r="J220" s="329"/>
      <c r="K220" s="329"/>
      <c r="L220" s="329" t="s">
        <v>343</v>
      </c>
      <c r="M220" s="329" t="s">
        <v>1222</v>
      </c>
      <c r="N220" s="330">
        <v>122</v>
      </c>
      <c r="O220" s="330">
        <v>68</v>
      </c>
      <c r="P220" s="329" t="s">
        <v>748</v>
      </c>
      <c r="Q220" s="329">
        <v>1730</v>
      </c>
      <c r="R220" s="329">
        <v>16</v>
      </c>
      <c r="S220" s="331">
        <v>108.1</v>
      </c>
      <c r="T220" s="329"/>
      <c r="U220" s="329"/>
      <c r="V220" s="331"/>
      <c r="W220" s="331">
        <v>1730</v>
      </c>
      <c r="X220" s="331">
        <v>16</v>
      </c>
      <c r="Y220" s="331">
        <v>108.1</v>
      </c>
    </row>
    <row r="221" spans="1:25" ht="15">
      <c r="A221" s="326" t="str">
        <f t="shared" si="3"/>
        <v>93,0071368</v>
      </c>
      <c r="B221" s="329" t="s">
        <v>742</v>
      </c>
      <c r="C221" s="329" t="s">
        <v>752</v>
      </c>
      <c r="D221" s="329">
        <v>476</v>
      </c>
      <c r="E221" s="329" t="s">
        <v>815</v>
      </c>
      <c r="F221" s="329" t="s">
        <v>1223</v>
      </c>
      <c r="G221" s="329" t="s">
        <v>343</v>
      </c>
      <c r="H221" s="329" t="s">
        <v>750</v>
      </c>
      <c r="I221" s="329"/>
      <c r="J221" s="329"/>
      <c r="K221" s="329"/>
      <c r="L221" s="329" t="s">
        <v>343</v>
      </c>
      <c r="M221" s="329" t="s">
        <v>683</v>
      </c>
      <c r="N221" s="330">
        <v>163</v>
      </c>
      <c r="O221" s="330">
        <v>39</v>
      </c>
      <c r="P221" s="329" t="s">
        <v>777</v>
      </c>
      <c r="Q221" s="329">
        <v>10780</v>
      </c>
      <c r="R221" s="329">
        <v>66</v>
      </c>
      <c r="S221" s="331">
        <v>163.3</v>
      </c>
      <c r="T221" s="329"/>
      <c r="U221" s="329"/>
      <c r="V221" s="331"/>
      <c r="W221" s="331">
        <v>10780</v>
      </c>
      <c r="X221" s="331">
        <v>66</v>
      </c>
      <c r="Y221" s="331">
        <v>163.3</v>
      </c>
    </row>
    <row r="222" spans="1:25" ht="15">
      <c r="A222" s="326" t="str">
        <f t="shared" si="3"/>
        <v>92,0069894</v>
      </c>
      <c r="B222" s="329" t="s">
        <v>742</v>
      </c>
      <c r="C222" s="329" t="s">
        <v>752</v>
      </c>
      <c r="D222" s="329">
        <v>476</v>
      </c>
      <c r="E222" s="329" t="s">
        <v>989</v>
      </c>
      <c r="F222" s="329" t="s">
        <v>1224</v>
      </c>
      <c r="G222" s="329" t="s">
        <v>347</v>
      </c>
      <c r="H222" s="329" t="s">
        <v>776</v>
      </c>
      <c r="I222" s="329"/>
      <c r="J222" s="329"/>
      <c r="K222" s="329"/>
      <c r="L222" s="329" t="s">
        <v>343</v>
      </c>
      <c r="M222" s="329" t="s">
        <v>685</v>
      </c>
      <c r="N222" s="330">
        <v>151</v>
      </c>
      <c r="O222" s="330">
        <v>48</v>
      </c>
      <c r="P222" s="329" t="s">
        <v>777</v>
      </c>
      <c r="Q222" s="329">
        <v>8929</v>
      </c>
      <c r="R222" s="329">
        <v>59</v>
      </c>
      <c r="S222" s="331">
        <v>151.3</v>
      </c>
      <c r="T222" s="329"/>
      <c r="U222" s="329"/>
      <c r="V222" s="331"/>
      <c r="W222" s="331">
        <v>8929</v>
      </c>
      <c r="X222" s="331">
        <v>59</v>
      </c>
      <c r="Y222" s="331">
        <v>151.3</v>
      </c>
    </row>
    <row r="223" spans="1:25" ht="15">
      <c r="A223" s="326" t="str">
        <f t="shared" si="3"/>
        <v>98,0061459</v>
      </c>
      <c r="B223" s="329" t="s">
        <v>742</v>
      </c>
      <c r="C223" s="329" t="s">
        <v>752</v>
      </c>
      <c r="D223" s="329">
        <v>235</v>
      </c>
      <c r="E223" s="329" t="s">
        <v>793</v>
      </c>
      <c r="F223" s="329" t="s">
        <v>1225</v>
      </c>
      <c r="G223" s="329" t="s">
        <v>347</v>
      </c>
      <c r="H223" s="329" t="s">
        <v>776</v>
      </c>
      <c r="I223" s="329"/>
      <c r="J223" s="329"/>
      <c r="K223" s="329"/>
      <c r="L223" s="329" t="s">
        <v>149</v>
      </c>
      <c r="M223" s="329" t="s">
        <v>1226</v>
      </c>
      <c r="N223" s="330">
        <v>191</v>
      </c>
      <c r="O223" s="330">
        <v>20</v>
      </c>
      <c r="P223" s="329" t="s">
        <v>756</v>
      </c>
      <c r="Q223" s="329"/>
      <c r="R223" s="329"/>
      <c r="S223" s="331"/>
      <c r="T223" s="329">
        <v>326</v>
      </c>
      <c r="U223" s="329">
        <v>2</v>
      </c>
      <c r="V223" s="331">
        <v>163</v>
      </c>
      <c r="W223" s="331">
        <v>326</v>
      </c>
      <c r="X223" s="331">
        <v>2</v>
      </c>
      <c r="Y223" s="331">
        <v>163</v>
      </c>
    </row>
    <row r="224" spans="1:25" ht="15">
      <c r="A224" s="326" t="str">
        <f t="shared" si="3"/>
        <v>24,0124360</v>
      </c>
      <c r="B224" s="329" t="s">
        <v>742</v>
      </c>
      <c r="C224" s="329" t="s">
        <v>743</v>
      </c>
      <c r="D224" s="329">
        <v>4</v>
      </c>
      <c r="E224" s="329" t="s">
        <v>783</v>
      </c>
      <c r="F224" s="329" t="s">
        <v>1227</v>
      </c>
      <c r="G224" s="329" t="s">
        <v>347</v>
      </c>
      <c r="H224" s="329" t="s">
        <v>750</v>
      </c>
      <c r="I224" s="329" t="s">
        <v>732</v>
      </c>
      <c r="J224" s="329"/>
      <c r="K224" s="329"/>
      <c r="L224" s="329" t="s">
        <v>343</v>
      </c>
      <c r="M224" s="329" t="s">
        <v>1228</v>
      </c>
      <c r="N224" s="330">
        <v>149</v>
      </c>
      <c r="O224" s="330">
        <v>49</v>
      </c>
      <c r="P224" s="329" t="s">
        <v>748</v>
      </c>
      <c r="Q224" s="329">
        <v>728</v>
      </c>
      <c r="R224" s="329">
        <v>5</v>
      </c>
      <c r="S224" s="331">
        <v>145.6</v>
      </c>
      <c r="T224" s="329"/>
      <c r="U224" s="329"/>
      <c r="V224" s="331"/>
      <c r="W224" s="331">
        <v>728</v>
      </c>
      <c r="X224" s="331">
        <v>5</v>
      </c>
      <c r="Y224" s="331">
        <v>145.6</v>
      </c>
    </row>
    <row r="225" spans="1:25" ht="15">
      <c r="A225" s="326" t="str">
        <f t="shared" si="3"/>
        <v>98,0061387</v>
      </c>
      <c r="B225" s="329" t="s">
        <v>742</v>
      </c>
      <c r="C225" s="329" t="s">
        <v>752</v>
      </c>
      <c r="D225" s="329">
        <v>476</v>
      </c>
      <c r="E225" s="329" t="s">
        <v>793</v>
      </c>
      <c r="F225" s="329" t="s">
        <v>1229</v>
      </c>
      <c r="G225" s="329" t="s">
        <v>343</v>
      </c>
      <c r="H225" s="329" t="s">
        <v>746</v>
      </c>
      <c r="I225" s="329"/>
      <c r="J225" s="329"/>
      <c r="K225" s="329"/>
      <c r="L225" s="329" t="s">
        <v>343</v>
      </c>
      <c r="M225" s="329" t="s">
        <v>693</v>
      </c>
      <c r="N225" s="330">
        <v>161</v>
      </c>
      <c r="O225" s="330">
        <v>41</v>
      </c>
      <c r="P225" s="329" t="s">
        <v>777</v>
      </c>
      <c r="Q225" s="329">
        <v>3341</v>
      </c>
      <c r="R225" s="329">
        <v>21</v>
      </c>
      <c r="S225" s="331">
        <v>159</v>
      </c>
      <c r="T225" s="329"/>
      <c r="U225" s="329"/>
      <c r="V225" s="331"/>
      <c r="W225" s="331">
        <v>3341</v>
      </c>
      <c r="X225" s="331">
        <v>21</v>
      </c>
      <c r="Y225" s="331">
        <v>159</v>
      </c>
    </row>
    <row r="226" spans="1:25" ht="15">
      <c r="A226" s="326" t="str">
        <f t="shared" si="3"/>
        <v>20,0117572</v>
      </c>
      <c r="B226" s="329" t="s">
        <v>742</v>
      </c>
      <c r="C226" s="329" t="s">
        <v>752</v>
      </c>
      <c r="D226" s="329">
        <v>235</v>
      </c>
      <c r="E226" s="329" t="s">
        <v>765</v>
      </c>
      <c r="F226" s="329" t="s">
        <v>1230</v>
      </c>
      <c r="G226" s="329" t="s">
        <v>343</v>
      </c>
      <c r="H226" s="329" t="s">
        <v>776</v>
      </c>
      <c r="I226" s="329"/>
      <c r="J226" s="329"/>
      <c r="K226" s="329"/>
      <c r="L226" s="329" t="s">
        <v>343</v>
      </c>
      <c r="M226" s="329" t="s">
        <v>1231</v>
      </c>
      <c r="N226" s="330">
        <v>117</v>
      </c>
      <c r="O226" s="330">
        <v>72</v>
      </c>
      <c r="P226" s="329" t="s">
        <v>756</v>
      </c>
      <c r="Q226" s="329">
        <v>1928</v>
      </c>
      <c r="R226" s="329">
        <v>18</v>
      </c>
      <c r="S226" s="331">
        <v>107.1</v>
      </c>
      <c r="T226" s="329">
        <v>6554</v>
      </c>
      <c r="U226" s="329">
        <v>54</v>
      </c>
      <c r="V226" s="331">
        <v>121.3</v>
      </c>
      <c r="W226" s="331">
        <v>8482</v>
      </c>
      <c r="X226" s="331">
        <v>72</v>
      </c>
      <c r="Y226" s="331">
        <v>117.8</v>
      </c>
    </row>
    <row r="227" spans="1:25" ht="15">
      <c r="A227" s="326" t="str">
        <f t="shared" si="3"/>
        <v>94,0075061</v>
      </c>
      <c r="B227" s="329" t="s">
        <v>742</v>
      </c>
      <c r="C227" s="329" t="s">
        <v>743</v>
      </c>
      <c r="D227" s="329">
        <v>626</v>
      </c>
      <c r="E227" s="329" t="s">
        <v>1046</v>
      </c>
      <c r="F227" s="329" t="s">
        <v>1232</v>
      </c>
      <c r="G227" s="329" t="s">
        <v>347</v>
      </c>
      <c r="H227" s="329" t="s">
        <v>759</v>
      </c>
      <c r="I227" s="329"/>
      <c r="J227" s="329"/>
      <c r="K227" s="329"/>
      <c r="L227" s="329" t="s">
        <v>343</v>
      </c>
      <c r="M227" s="329" t="s">
        <v>1233</v>
      </c>
      <c r="N227" s="330">
        <v>195</v>
      </c>
      <c r="O227" s="330">
        <v>17</v>
      </c>
      <c r="P227" s="329" t="s">
        <v>941</v>
      </c>
      <c r="Q227" s="329">
        <v>13507</v>
      </c>
      <c r="R227" s="329">
        <v>69</v>
      </c>
      <c r="S227" s="331">
        <v>195.7</v>
      </c>
      <c r="T227" s="329"/>
      <c r="U227" s="329"/>
      <c r="V227" s="331"/>
      <c r="W227" s="331">
        <v>13507</v>
      </c>
      <c r="X227" s="331">
        <v>69</v>
      </c>
      <c r="Y227" s="331">
        <v>195.7</v>
      </c>
    </row>
    <row r="228" spans="1:25" ht="15">
      <c r="A228" s="326" t="str">
        <f t="shared" si="3"/>
        <v>94,0073496</v>
      </c>
      <c r="B228" s="329" t="s">
        <v>742</v>
      </c>
      <c r="C228" s="329" t="s">
        <v>743</v>
      </c>
      <c r="D228" s="329">
        <v>621</v>
      </c>
      <c r="E228" s="329" t="s">
        <v>1046</v>
      </c>
      <c r="F228" s="329" t="s">
        <v>1234</v>
      </c>
      <c r="G228" s="329" t="s">
        <v>347</v>
      </c>
      <c r="H228" s="329" t="s">
        <v>776</v>
      </c>
      <c r="I228" s="329"/>
      <c r="J228" s="329"/>
      <c r="K228" s="329"/>
      <c r="L228" s="329" t="s">
        <v>149</v>
      </c>
      <c r="M228" s="329" t="s">
        <v>1235</v>
      </c>
      <c r="N228" s="330">
        <v>153</v>
      </c>
      <c r="O228" s="330">
        <v>46</v>
      </c>
      <c r="P228" s="329" t="s">
        <v>771</v>
      </c>
      <c r="Q228" s="329">
        <v>10286</v>
      </c>
      <c r="R228" s="329">
        <v>67</v>
      </c>
      <c r="S228" s="331">
        <v>153.5</v>
      </c>
      <c r="T228" s="329"/>
      <c r="U228" s="329"/>
      <c r="V228" s="331"/>
      <c r="W228" s="331">
        <v>10286</v>
      </c>
      <c r="X228" s="331">
        <v>67</v>
      </c>
      <c r="Y228" s="331">
        <v>153.5</v>
      </c>
    </row>
    <row r="229" spans="1:25" ht="15">
      <c r="A229" s="326" t="str">
        <f t="shared" si="3"/>
        <v>02,0063342</v>
      </c>
      <c r="B229" s="329" t="s">
        <v>742</v>
      </c>
      <c r="C229" s="329" t="s">
        <v>743</v>
      </c>
      <c r="D229" s="329">
        <v>621</v>
      </c>
      <c r="E229" s="329" t="s">
        <v>809</v>
      </c>
      <c r="F229" s="329" t="s">
        <v>1236</v>
      </c>
      <c r="G229" s="329" t="s">
        <v>347</v>
      </c>
      <c r="H229" s="329" t="s">
        <v>776</v>
      </c>
      <c r="I229" s="329"/>
      <c r="J229" s="329"/>
      <c r="K229" s="329"/>
      <c r="L229" s="329" t="s">
        <v>343</v>
      </c>
      <c r="M229" s="329" t="s">
        <v>1237</v>
      </c>
      <c r="N229" s="330">
        <v>163</v>
      </c>
      <c r="O229" s="330">
        <v>39</v>
      </c>
      <c r="P229" s="329" t="s">
        <v>771</v>
      </c>
      <c r="Q229" s="329">
        <v>4746</v>
      </c>
      <c r="R229" s="329">
        <v>29</v>
      </c>
      <c r="S229" s="331">
        <v>163.6</v>
      </c>
      <c r="T229" s="329"/>
      <c r="U229" s="329"/>
      <c r="V229" s="331"/>
      <c r="W229" s="331">
        <v>4746</v>
      </c>
      <c r="X229" s="331">
        <v>29</v>
      </c>
      <c r="Y229" s="331">
        <v>163.6</v>
      </c>
    </row>
    <row r="230" spans="1:25" ht="15">
      <c r="A230" s="326" t="str">
        <f t="shared" si="3"/>
        <v>85,0028259</v>
      </c>
      <c r="B230" s="329" t="s">
        <v>742</v>
      </c>
      <c r="C230" s="329" t="s">
        <v>752</v>
      </c>
      <c r="D230" s="329">
        <v>476</v>
      </c>
      <c r="E230" s="329" t="s">
        <v>849</v>
      </c>
      <c r="F230" s="329" t="s">
        <v>1238</v>
      </c>
      <c r="G230" s="329" t="s">
        <v>347</v>
      </c>
      <c r="H230" s="329" t="s">
        <v>776</v>
      </c>
      <c r="I230" s="329"/>
      <c r="J230" s="329"/>
      <c r="K230" s="329"/>
      <c r="L230" s="329" t="s">
        <v>149</v>
      </c>
      <c r="M230" s="329" t="s">
        <v>704</v>
      </c>
      <c r="N230" s="330">
        <v>176</v>
      </c>
      <c r="O230" s="330">
        <v>30</v>
      </c>
      <c r="P230" s="329" t="s">
        <v>777</v>
      </c>
      <c r="Q230" s="329">
        <v>1707</v>
      </c>
      <c r="R230" s="329">
        <v>11</v>
      </c>
      <c r="S230" s="331">
        <v>155.1</v>
      </c>
      <c r="T230" s="329"/>
      <c r="U230" s="329"/>
      <c r="V230" s="331"/>
      <c r="W230" s="331">
        <v>1707</v>
      </c>
      <c r="X230" s="331">
        <v>11</v>
      </c>
      <c r="Y230" s="331">
        <v>155.1</v>
      </c>
    </row>
    <row r="231" spans="1:25" ht="15">
      <c r="A231" s="326" t="str">
        <f t="shared" si="3"/>
        <v>17,0112649</v>
      </c>
      <c r="B231" s="329" t="s">
        <v>742</v>
      </c>
      <c r="C231" s="329" t="s">
        <v>743</v>
      </c>
      <c r="D231" s="329">
        <v>5</v>
      </c>
      <c r="E231" s="329" t="s">
        <v>768</v>
      </c>
      <c r="F231" s="329" t="s">
        <v>1239</v>
      </c>
      <c r="G231" s="329" t="s">
        <v>347</v>
      </c>
      <c r="H231" s="329" t="s">
        <v>750</v>
      </c>
      <c r="I231" s="329"/>
      <c r="J231" s="329"/>
      <c r="K231" s="329"/>
      <c r="L231" s="329" t="s">
        <v>343</v>
      </c>
      <c r="M231" s="329" t="s">
        <v>1240</v>
      </c>
      <c r="N231" s="330">
        <v>177</v>
      </c>
      <c r="O231" s="330">
        <v>30</v>
      </c>
      <c r="P231" s="329" t="s">
        <v>798</v>
      </c>
      <c r="Q231" s="329">
        <v>1155</v>
      </c>
      <c r="R231" s="329">
        <v>8</v>
      </c>
      <c r="S231" s="331">
        <v>144.3</v>
      </c>
      <c r="T231" s="329"/>
      <c r="U231" s="329"/>
      <c r="V231" s="331"/>
      <c r="W231" s="331">
        <v>1155</v>
      </c>
      <c r="X231" s="331">
        <v>8</v>
      </c>
      <c r="Y231" s="331">
        <v>144.3</v>
      </c>
    </row>
    <row r="232" spans="1:25" ht="15">
      <c r="A232" s="326" t="str">
        <f t="shared" si="3"/>
        <v>18,0113224</v>
      </c>
      <c r="B232" s="329" t="s">
        <v>742</v>
      </c>
      <c r="C232" s="329" t="s">
        <v>778</v>
      </c>
      <c r="D232" s="329">
        <v>1</v>
      </c>
      <c r="E232" s="329" t="s">
        <v>1011</v>
      </c>
      <c r="F232" s="329" t="s">
        <v>1241</v>
      </c>
      <c r="G232" s="329" t="s">
        <v>347</v>
      </c>
      <c r="H232" s="329" t="s">
        <v>750</v>
      </c>
      <c r="I232" s="329"/>
      <c r="J232" s="329"/>
      <c r="K232" s="329"/>
      <c r="L232" s="329" t="s">
        <v>343</v>
      </c>
      <c r="M232" s="329" t="s">
        <v>1242</v>
      </c>
      <c r="N232" s="330">
        <v>169</v>
      </c>
      <c r="O232" s="330">
        <v>35</v>
      </c>
      <c r="P232" s="329" t="s">
        <v>858</v>
      </c>
      <c r="Q232" s="329">
        <v>4919</v>
      </c>
      <c r="R232" s="329">
        <v>29</v>
      </c>
      <c r="S232" s="331">
        <v>169.6</v>
      </c>
      <c r="T232" s="329"/>
      <c r="U232" s="329"/>
      <c r="V232" s="331"/>
      <c r="W232" s="331">
        <v>4919</v>
      </c>
      <c r="X232" s="331">
        <v>29</v>
      </c>
      <c r="Y232" s="331">
        <v>169.6</v>
      </c>
    </row>
    <row r="233" spans="1:25" ht="15">
      <c r="A233" s="326" t="str">
        <f t="shared" si="3"/>
        <v>22,0120099</v>
      </c>
      <c r="B233" s="329" t="s">
        <v>742</v>
      </c>
      <c r="C233" s="329" t="s">
        <v>778</v>
      </c>
      <c r="D233" s="329">
        <v>3</v>
      </c>
      <c r="E233" s="329" t="s">
        <v>761</v>
      </c>
      <c r="F233" s="329" t="s">
        <v>1243</v>
      </c>
      <c r="G233" s="329" t="s">
        <v>347</v>
      </c>
      <c r="H233" s="329" t="s">
        <v>746</v>
      </c>
      <c r="I233" s="329"/>
      <c r="J233" s="329"/>
      <c r="K233" s="329"/>
      <c r="L233" s="329" t="s">
        <v>343</v>
      </c>
      <c r="M233" s="329" t="s">
        <v>1244</v>
      </c>
      <c r="N233" s="330">
        <v>125</v>
      </c>
      <c r="O233" s="330">
        <v>66</v>
      </c>
      <c r="P233" s="329" t="s">
        <v>782</v>
      </c>
      <c r="Q233" s="329">
        <v>5793</v>
      </c>
      <c r="R233" s="329">
        <v>46</v>
      </c>
      <c r="S233" s="331">
        <v>125.9</v>
      </c>
      <c r="T233" s="329">
        <v>13593</v>
      </c>
      <c r="U233" s="329">
        <v>104</v>
      </c>
      <c r="V233" s="331">
        <v>130.7</v>
      </c>
      <c r="W233" s="331">
        <v>19386</v>
      </c>
      <c r="X233" s="331">
        <v>150</v>
      </c>
      <c r="Y233" s="331">
        <v>129.2</v>
      </c>
    </row>
    <row r="234" spans="1:25" ht="15">
      <c r="A234" s="326" t="str">
        <f t="shared" si="3"/>
        <v>22,0120098</v>
      </c>
      <c r="B234" s="329" t="s">
        <v>742</v>
      </c>
      <c r="C234" s="329" t="s">
        <v>778</v>
      </c>
      <c r="D234" s="329">
        <v>3</v>
      </c>
      <c r="E234" s="329" t="s">
        <v>761</v>
      </c>
      <c r="F234" s="329" t="s">
        <v>1245</v>
      </c>
      <c r="G234" s="329" t="s">
        <v>343</v>
      </c>
      <c r="H234" s="329" t="s">
        <v>746</v>
      </c>
      <c r="I234" s="329"/>
      <c r="J234" s="329"/>
      <c r="K234" s="329"/>
      <c r="L234" s="329" t="s">
        <v>343</v>
      </c>
      <c r="M234" s="329" t="s">
        <v>1246</v>
      </c>
      <c r="N234" s="330">
        <v>118</v>
      </c>
      <c r="O234" s="330">
        <v>71</v>
      </c>
      <c r="P234" s="329" t="s">
        <v>782</v>
      </c>
      <c r="Q234" s="329">
        <v>4487</v>
      </c>
      <c r="R234" s="329">
        <v>38</v>
      </c>
      <c r="S234" s="331">
        <v>118</v>
      </c>
      <c r="T234" s="329">
        <v>11580</v>
      </c>
      <c r="U234" s="329">
        <v>106</v>
      </c>
      <c r="V234" s="331">
        <v>109.2</v>
      </c>
      <c r="W234" s="331">
        <v>16067</v>
      </c>
      <c r="X234" s="331">
        <v>144</v>
      </c>
      <c r="Y234" s="331">
        <v>111.5</v>
      </c>
    </row>
    <row r="235" spans="1:25" ht="15">
      <c r="A235" s="326" t="str">
        <f t="shared" si="3"/>
        <v>12,0103186</v>
      </c>
      <c r="B235" s="329" t="s">
        <v>742</v>
      </c>
      <c r="C235" s="329" t="s">
        <v>743</v>
      </c>
      <c r="D235" s="329">
        <v>621</v>
      </c>
      <c r="E235" s="329" t="s">
        <v>744</v>
      </c>
      <c r="F235" s="329" t="s">
        <v>1247</v>
      </c>
      <c r="G235" s="329" t="s">
        <v>347</v>
      </c>
      <c r="H235" s="329" t="s">
        <v>776</v>
      </c>
      <c r="I235" s="329"/>
      <c r="J235" s="329"/>
      <c r="K235" s="329"/>
      <c r="L235" s="329" t="s">
        <v>343</v>
      </c>
      <c r="M235" s="329" t="s">
        <v>1248</v>
      </c>
      <c r="N235" s="330">
        <v>132</v>
      </c>
      <c r="O235" s="330">
        <v>61</v>
      </c>
      <c r="P235" s="329" t="s">
        <v>771</v>
      </c>
      <c r="Q235" s="329">
        <v>4122</v>
      </c>
      <c r="R235" s="329">
        <v>31</v>
      </c>
      <c r="S235" s="331">
        <v>132.9</v>
      </c>
      <c r="T235" s="329"/>
      <c r="U235" s="329"/>
      <c r="V235" s="331"/>
      <c r="W235" s="331">
        <v>4122</v>
      </c>
      <c r="X235" s="331">
        <v>31</v>
      </c>
      <c r="Y235" s="331">
        <v>132.9</v>
      </c>
    </row>
    <row r="236" spans="1:25" ht="15">
      <c r="A236" s="326" t="str">
        <f t="shared" si="3"/>
        <v>10,0099576</v>
      </c>
      <c r="B236" s="329" t="s">
        <v>742</v>
      </c>
      <c r="C236" s="329" t="s">
        <v>752</v>
      </c>
      <c r="D236" s="329">
        <v>477</v>
      </c>
      <c r="E236" s="329" t="s">
        <v>859</v>
      </c>
      <c r="F236" s="329" t="s">
        <v>1249</v>
      </c>
      <c r="G236" s="329" t="s">
        <v>347</v>
      </c>
      <c r="H236" s="329" t="s">
        <v>750</v>
      </c>
      <c r="I236" s="329"/>
      <c r="J236" s="329"/>
      <c r="K236" s="329"/>
      <c r="L236" s="329" t="s">
        <v>343</v>
      </c>
      <c r="M236" s="329" t="s">
        <v>1250</v>
      </c>
      <c r="N236" s="330">
        <v>183</v>
      </c>
      <c r="O236" s="330">
        <v>25</v>
      </c>
      <c r="P236" s="329" t="s">
        <v>786</v>
      </c>
      <c r="Q236" s="329">
        <v>14342</v>
      </c>
      <c r="R236" s="329">
        <v>78</v>
      </c>
      <c r="S236" s="331">
        <v>183.8</v>
      </c>
      <c r="T236" s="329"/>
      <c r="U236" s="329"/>
      <c r="V236" s="331"/>
      <c r="W236" s="331">
        <v>14342</v>
      </c>
      <c r="X236" s="331">
        <v>78</v>
      </c>
      <c r="Y236" s="331">
        <v>183.8</v>
      </c>
    </row>
    <row r="237" spans="1:25" ht="15">
      <c r="A237" s="326" t="str">
        <f t="shared" si="3"/>
        <v>12,0103039</v>
      </c>
      <c r="B237" s="332" t="s">
        <v>742</v>
      </c>
      <c r="C237" s="329" t="s">
        <v>752</v>
      </c>
      <c r="D237" s="329">
        <v>4</v>
      </c>
      <c r="E237" s="332" t="s">
        <v>744</v>
      </c>
      <c r="F237" s="332" t="s">
        <v>1251</v>
      </c>
      <c r="G237" s="329" t="s">
        <v>347</v>
      </c>
      <c r="H237" s="329" t="s">
        <v>750</v>
      </c>
      <c r="I237" s="329"/>
      <c r="J237" s="329"/>
      <c r="K237" s="329"/>
      <c r="L237" s="329" t="s">
        <v>343</v>
      </c>
      <c r="M237" s="329" t="s">
        <v>1252</v>
      </c>
      <c r="N237" s="330">
        <v>201</v>
      </c>
      <c r="O237" s="330">
        <v>13</v>
      </c>
      <c r="P237" s="329" t="s">
        <v>829</v>
      </c>
      <c r="Q237" s="329">
        <v>22983</v>
      </c>
      <c r="R237" s="329">
        <v>114</v>
      </c>
      <c r="S237" s="331">
        <v>201.6</v>
      </c>
      <c r="T237" s="329"/>
      <c r="U237" s="329"/>
      <c r="V237" s="331"/>
      <c r="W237" s="331">
        <v>22983</v>
      </c>
      <c r="X237" s="331">
        <v>114</v>
      </c>
      <c r="Y237" s="331">
        <v>201.6</v>
      </c>
    </row>
    <row r="238" spans="1:25" ht="15">
      <c r="A238" s="326" t="str">
        <f t="shared" si="3"/>
        <v>12,0104443</v>
      </c>
      <c r="B238" s="329" t="s">
        <v>742</v>
      </c>
      <c r="C238" s="329" t="s">
        <v>752</v>
      </c>
      <c r="D238" s="329">
        <v>4</v>
      </c>
      <c r="E238" s="329" t="s">
        <v>744</v>
      </c>
      <c r="F238" s="329" t="s">
        <v>1253</v>
      </c>
      <c r="G238" s="329" t="s">
        <v>343</v>
      </c>
      <c r="H238" s="329" t="s">
        <v>759</v>
      </c>
      <c r="I238" s="329"/>
      <c r="J238" s="329"/>
      <c r="K238" s="329"/>
      <c r="L238" s="329" t="s">
        <v>343</v>
      </c>
      <c r="M238" s="329" t="s">
        <v>1254</v>
      </c>
      <c r="N238" s="330">
        <v>147</v>
      </c>
      <c r="O238" s="330">
        <v>51</v>
      </c>
      <c r="P238" s="329" t="s">
        <v>829</v>
      </c>
      <c r="Q238" s="329">
        <v>15005</v>
      </c>
      <c r="R238" s="329">
        <v>102</v>
      </c>
      <c r="S238" s="331">
        <v>147.1</v>
      </c>
      <c r="T238" s="329"/>
      <c r="U238" s="329"/>
      <c r="V238" s="331"/>
      <c r="W238" s="331">
        <v>15005</v>
      </c>
      <c r="X238" s="331">
        <v>102</v>
      </c>
      <c r="Y238" s="331">
        <v>147.1</v>
      </c>
    </row>
    <row r="239" spans="1:25" ht="15">
      <c r="A239" s="326" t="str">
        <f t="shared" si="3"/>
        <v>12,0103040</v>
      </c>
      <c r="B239" s="329" t="s">
        <v>742</v>
      </c>
      <c r="C239" s="329" t="s">
        <v>752</v>
      </c>
      <c r="D239" s="329">
        <v>4</v>
      </c>
      <c r="E239" s="329" t="s">
        <v>744</v>
      </c>
      <c r="F239" s="329" t="s">
        <v>1255</v>
      </c>
      <c r="G239" s="329" t="s">
        <v>347</v>
      </c>
      <c r="H239" s="329" t="s">
        <v>750</v>
      </c>
      <c r="I239" s="329"/>
      <c r="J239" s="329"/>
      <c r="K239" s="329"/>
      <c r="L239" s="329" t="s">
        <v>343</v>
      </c>
      <c r="M239" s="329" t="s">
        <v>1256</v>
      </c>
      <c r="N239" s="330">
        <v>183</v>
      </c>
      <c r="O239" s="330">
        <v>25</v>
      </c>
      <c r="P239" s="329" t="s">
        <v>829</v>
      </c>
      <c r="Q239" s="329">
        <v>10095</v>
      </c>
      <c r="R239" s="329">
        <v>55</v>
      </c>
      <c r="S239" s="331">
        <v>183.5</v>
      </c>
      <c r="T239" s="329"/>
      <c r="U239" s="329"/>
      <c r="V239" s="331"/>
      <c r="W239" s="331">
        <v>10095</v>
      </c>
      <c r="X239" s="331">
        <v>55</v>
      </c>
      <c r="Y239" s="331">
        <v>183.5</v>
      </c>
    </row>
    <row r="240" spans="1:25" ht="15">
      <c r="A240" s="326" t="str">
        <f t="shared" si="3"/>
        <v>13,0105373</v>
      </c>
      <c r="B240" s="329" t="s">
        <v>742</v>
      </c>
      <c r="C240" s="329" t="s">
        <v>743</v>
      </c>
      <c r="D240" s="329">
        <v>621</v>
      </c>
      <c r="E240" s="329" t="s">
        <v>779</v>
      </c>
      <c r="F240" s="329" t="s">
        <v>1257</v>
      </c>
      <c r="G240" s="329" t="s">
        <v>343</v>
      </c>
      <c r="H240" s="329" t="s">
        <v>776</v>
      </c>
      <c r="I240" s="329"/>
      <c r="J240" s="329" t="s">
        <v>149</v>
      </c>
      <c r="K240" s="329"/>
      <c r="L240" s="329" t="s">
        <v>343</v>
      </c>
      <c r="M240" s="329" t="s">
        <v>1258</v>
      </c>
      <c r="N240" s="330">
        <v>149</v>
      </c>
      <c r="O240" s="330">
        <v>49</v>
      </c>
      <c r="P240" s="329" t="s">
        <v>771</v>
      </c>
      <c r="Q240" s="329">
        <v>9547</v>
      </c>
      <c r="R240" s="329">
        <v>64</v>
      </c>
      <c r="S240" s="331">
        <v>149.1</v>
      </c>
      <c r="T240" s="329"/>
      <c r="U240" s="329"/>
      <c r="V240" s="331"/>
      <c r="W240" s="331">
        <v>9547</v>
      </c>
      <c r="X240" s="331">
        <v>64</v>
      </c>
      <c r="Y240" s="331">
        <v>149.1</v>
      </c>
    </row>
    <row r="241" spans="1:25" ht="15">
      <c r="A241" s="326" t="str">
        <f t="shared" si="3"/>
        <v>24,0123554</v>
      </c>
      <c r="B241" s="329" t="s">
        <v>742</v>
      </c>
      <c r="C241" s="329" t="s">
        <v>752</v>
      </c>
      <c r="D241" s="329">
        <v>235</v>
      </c>
      <c r="E241" s="329" t="s">
        <v>783</v>
      </c>
      <c r="F241" s="329" t="s">
        <v>1259</v>
      </c>
      <c r="G241" s="329" t="s">
        <v>347</v>
      </c>
      <c r="H241" s="329" t="s">
        <v>746</v>
      </c>
      <c r="I241" s="329" t="s">
        <v>732</v>
      </c>
      <c r="J241" s="329"/>
      <c r="K241" s="329"/>
      <c r="L241" s="329" t="s">
        <v>343</v>
      </c>
      <c r="M241" s="329" t="s">
        <v>1260</v>
      </c>
      <c r="N241" s="330">
        <v>150</v>
      </c>
      <c r="O241" s="330">
        <v>49</v>
      </c>
      <c r="P241" s="329" t="s">
        <v>756</v>
      </c>
      <c r="Q241" s="329"/>
      <c r="R241" s="329"/>
      <c r="S241" s="331"/>
      <c r="T241" s="329"/>
      <c r="U241" s="329"/>
      <c r="V241" s="331"/>
      <c r="W241" s="331"/>
      <c r="X241" s="331"/>
      <c r="Y241" s="331"/>
    </row>
    <row r="242" spans="1:25" ht="15">
      <c r="A242" s="326" t="str">
        <f t="shared" si="3"/>
        <v>24,0124375</v>
      </c>
      <c r="B242" s="329" t="s">
        <v>742</v>
      </c>
      <c r="C242" s="329" t="s">
        <v>752</v>
      </c>
      <c r="D242" s="329">
        <v>235</v>
      </c>
      <c r="E242" s="329" t="s">
        <v>783</v>
      </c>
      <c r="F242" s="329" t="s">
        <v>1261</v>
      </c>
      <c r="G242" s="329" t="s">
        <v>343</v>
      </c>
      <c r="H242" s="329" t="s">
        <v>746</v>
      </c>
      <c r="I242" s="329" t="s">
        <v>732</v>
      </c>
      <c r="J242" s="329"/>
      <c r="K242" s="329"/>
      <c r="L242" s="329" t="s">
        <v>343</v>
      </c>
      <c r="M242" s="329" t="s">
        <v>1262</v>
      </c>
      <c r="N242" s="330">
        <v>135</v>
      </c>
      <c r="O242" s="330">
        <v>59</v>
      </c>
      <c r="P242" s="329" t="s">
        <v>756</v>
      </c>
      <c r="Q242" s="329"/>
      <c r="R242" s="329"/>
      <c r="S242" s="331"/>
      <c r="T242" s="329"/>
      <c r="U242" s="329"/>
      <c r="V242" s="331"/>
      <c r="W242" s="331"/>
      <c r="X242" s="331"/>
      <c r="Y242" s="331"/>
    </row>
    <row r="243" spans="1:25" ht="15">
      <c r="A243" s="326" t="str">
        <f t="shared" si="3"/>
        <v>19,0115997</v>
      </c>
      <c r="B243" s="329" t="s">
        <v>742</v>
      </c>
      <c r="C243" s="329" t="s">
        <v>743</v>
      </c>
      <c r="D243" s="329">
        <v>1</v>
      </c>
      <c r="E243" s="329" t="s">
        <v>790</v>
      </c>
      <c r="F243" s="329" t="s">
        <v>1263</v>
      </c>
      <c r="G243" s="329" t="s">
        <v>347</v>
      </c>
      <c r="H243" s="329" t="s">
        <v>776</v>
      </c>
      <c r="I243" s="329"/>
      <c r="J243" s="329"/>
      <c r="K243" s="329"/>
      <c r="L243" s="329" t="s">
        <v>343</v>
      </c>
      <c r="M243" s="329" t="s">
        <v>1264</v>
      </c>
      <c r="N243" s="330">
        <v>157</v>
      </c>
      <c r="O243" s="330">
        <v>44</v>
      </c>
      <c r="P243" s="329" t="s">
        <v>812</v>
      </c>
      <c r="Q243" s="329">
        <v>1064</v>
      </c>
      <c r="R243" s="329">
        <v>10</v>
      </c>
      <c r="S243" s="331">
        <v>106.4</v>
      </c>
      <c r="T243" s="329"/>
      <c r="U243" s="329"/>
      <c r="V243" s="331"/>
      <c r="W243" s="331">
        <v>1064</v>
      </c>
      <c r="X243" s="331">
        <v>10</v>
      </c>
      <c r="Y243" s="331">
        <v>106.4</v>
      </c>
    </row>
    <row r="244" spans="1:25" ht="15">
      <c r="A244" s="326" t="str">
        <f t="shared" si="3"/>
        <v>23,0121160</v>
      </c>
      <c r="B244" s="329" t="s">
        <v>742</v>
      </c>
      <c r="C244" s="329" t="s">
        <v>743</v>
      </c>
      <c r="D244" s="329">
        <v>621</v>
      </c>
      <c r="E244" s="329" t="s">
        <v>757</v>
      </c>
      <c r="F244" s="329" t="s">
        <v>1265</v>
      </c>
      <c r="G244" s="329" t="s">
        <v>347</v>
      </c>
      <c r="H244" s="329" t="s">
        <v>750</v>
      </c>
      <c r="I244" s="329"/>
      <c r="J244" s="329"/>
      <c r="K244" s="329"/>
      <c r="L244" s="329" t="s">
        <v>343</v>
      </c>
      <c r="M244" s="329" t="s">
        <v>1266</v>
      </c>
      <c r="N244" s="330">
        <v>170</v>
      </c>
      <c r="O244" s="330">
        <v>35</v>
      </c>
      <c r="P244" s="329" t="s">
        <v>771</v>
      </c>
      <c r="Q244" s="329">
        <v>6828</v>
      </c>
      <c r="R244" s="329">
        <v>40</v>
      </c>
      <c r="S244" s="331">
        <v>170.7</v>
      </c>
      <c r="T244" s="329"/>
      <c r="U244" s="329"/>
      <c r="V244" s="331"/>
      <c r="W244" s="331">
        <v>6828</v>
      </c>
      <c r="X244" s="331">
        <v>40</v>
      </c>
      <c r="Y244" s="331">
        <v>170.7</v>
      </c>
    </row>
    <row r="245" spans="1:25" ht="15">
      <c r="A245" s="326" t="str">
        <f t="shared" si="3"/>
        <v>96,0083760</v>
      </c>
      <c r="B245" s="329" t="s">
        <v>742</v>
      </c>
      <c r="C245" s="329" t="s">
        <v>752</v>
      </c>
      <c r="D245" s="329">
        <v>235</v>
      </c>
      <c r="E245" s="329" t="s">
        <v>1191</v>
      </c>
      <c r="F245" s="329" t="s">
        <v>1267</v>
      </c>
      <c r="G245" s="329" t="s">
        <v>347</v>
      </c>
      <c r="H245" s="329" t="s">
        <v>776</v>
      </c>
      <c r="I245" s="329"/>
      <c r="J245" s="329"/>
      <c r="K245" s="329"/>
      <c r="L245" s="329" t="s">
        <v>149</v>
      </c>
      <c r="M245" s="329" t="s">
        <v>1268</v>
      </c>
      <c r="N245" s="330">
        <v>166</v>
      </c>
      <c r="O245" s="330">
        <v>37</v>
      </c>
      <c r="P245" s="329" t="s">
        <v>756</v>
      </c>
      <c r="Q245" s="329"/>
      <c r="R245" s="329"/>
      <c r="S245" s="331"/>
      <c r="T245" s="329">
        <v>12973</v>
      </c>
      <c r="U245" s="329">
        <v>78</v>
      </c>
      <c r="V245" s="331">
        <v>166.3</v>
      </c>
      <c r="W245" s="331">
        <v>12973</v>
      </c>
      <c r="X245" s="331">
        <v>78</v>
      </c>
      <c r="Y245" s="331">
        <v>166.3</v>
      </c>
    </row>
    <row r="246" spans="1:25" ht="15">
      <c r="A246" s="326" t="str">
        <f t="shared" si="3"/>
        <v>23,0122555</v>
      </c>
      <c r="B246" s="329" t="s">
        <v>742</v>
      </c>
      <c r="C246" s="329" t="s">
        <v>743</v>
      </c>
      <c r="D246" s="329">
        <v>5</v>
      </c>
      <c r="E246" s="329" t="s">
        <v>757</v>
      </c>
      <c r="F246" s="329" t="s">
        <v>1269</v>
      </c>
      <c r="G246" s="329" t="s">
        <v>347</v>
      </c>
      <c r="H246" s="329" t="s">
        <v>763</v>
      </c>
      <c r="I246" s="329"/>
      <c r="J246" s="329"/>
      <c r="K246" s="329"/>
      <c r="L246" s="329" t="s">
        <v>343</v>
      </c>
      <c r="M246" s="329" t="s">
        <v>1270</v>
      </c>
      <c r="N246" s="330">
        <v>133</v>
      </c>
      <c r="O246" s="330">
        <v>60</v>
      </c>
      <c r="P246" s="329" t="s">
        <v>798</v>
      </c>
      <c r="Q246" s="329">
        <v>4283</v>
      </c>
      <c r="R246" s="329">
        <v>32</v>
      </c>
      <c r="S246" s="331">
        <v>133.8</v>
      </c>
      <c r="T246" s="329"/>
      <c r="U246" s="329"/>
      <c r="V246" s="331"/>
      <c r="W246" s="331">
        <v>4283</v>
      </c>
      <c r="X246" s="331">
        <v>32</v>
      </c>
      <c r="Y246" s="331">
        <v>133.8</v>
      </c>
    </row>
    <row r="247" spans="1:25" ht="15">
      <c r="A247" s="326" t="str">
        <f t="shared" si="3"/>
        <v>24,0124358</v>
      </c>
      <c r="B247" s="329" t="s">
        <v>742</v>
      </c>
      <c r="C247" s="329" t="s">
        <v>743</v>
      </c>
      <c r="D247" s="329">
        <v>4</v>
      </c>
      <c r="E247" s="329" t="s">
        <v>783</v>
      </c>
      <c r="F247" s="329" t="s">
        <v>1271</v>
      </c>
      <c r="G247" s="329" t="s">
        <v>343</v>
      </c>
      <c r="H247" s="329" t="s">
        <v>746</v>
      </c>
      <c r="I247" s="329" t="s">
        <v>732</v>
      </c>
      <c r="J247" s="329"/>
      <c r="K247" s="329"/>
      <c r="L247" s="329" t="s">
        <v>343</v>
      </c>
      <c r="M247" s="329" t="s">
        <v>1272</v>
      </c>
      <c r="N247" s="330">
        <v>135</v>
      </c>
      <c r="O247" s="330">
        <v>59</v>
      </c>
      <c r="P247" s="329" t="s">
        <v>748</v>
      </c>
      <c r="Q247" s="329"/>
      <c r="R247" s="329"/>
      <c r="S247" s="331"/>
      <c r="T247" s="329"/>
      <c r="U247" s="329"/>
      <c r="V247" s="331"/>
      <c r="W247" s="331"/>
      <c r="X247" s="331"/>
      <c r="Y247" s="331"/>
    </row>
    <row r="248" spans="1:25" ht="15">
      <c r="A248" s="326" t="str">
        <f t="shared" si="3"/>
        <v>23,0121607</v>
      </c>
      <c r="B248" s="332" t="s">
        <v>742</v>
      </c>
      <c r="C248" s="329" t="s">
        <v>743</v>
      </c>
      <c r="D248" s="329">
        <v>4</v>
      </c>
      <c r="E248" s="332" t="s">
        <v>757</v>
      </c>
      <c r="F248" s="332" t="s">
        <v>1273</v>
      </c>
      <c r="G248" s="329" t="s">
        <v>347</v>
      </c>
      <c r="H248" s="329" t="s">
        <v>746</v>
      </c>
      <c r="I248" s="329"/>
      <c r="J248" s="329"/>
      <c r="K248" s="329"/>
      <c r="L248" s="329" t="s">
        <v>343</v>
      </c>
      <c r="M248" s="329" t="s">
        <v>1274</v>
      </c>
      <c r="N248" s="330">
        <v>160</v>
      </c>
      <c r="O248" s="330">
        <v>42</v>
      </c>
      <c r="P248" s="329" t="s">
        <v>748</v>
      </c>
      <c r="Q248" s="329">
        <v>3280</v>
      </c>
      <c r="R248" s="329">
        <v>21</v>
      </c>
      <c r="S248" s="331">
        <v>156.1</v>
      </c>
      <c r="T248" s="329"/>
      <c r="U248" s="329"/>
      <c r="V248" s="331"/>
      <c r="W248" s="331">
        <v>3280</v>
      </c>
      <c r="X248" s="331">
        <v>21</v>
      </c>
      <c r="Y248" s="331">
        <v>156.1</v>
      </c>
    </row>
    <row r="249" spans="1:25" ht="15">
      <c r="A249" s="326" t="str">
        <f t="shared" si="3"/>
        <v>87,0053080</v>
      </c>
      <c r="B249" s="332" t="s">
        <v>742</v>
      </c>
      <c r="C249" s="329" t="s">
        <v>778</v>
      </c>
      <c r="D249" s="329">
        <v>2</v>
      </c>
      <c r="E249" s="332" t="s">
        <v>835</v>
      </c>
      <c r="F249" s="332" t="s">
        <v>1275</v>
      </c>
      <c r="G249" s="329" t="s">
        <v>347</v>
      </c>
      <c r="H249" s="329" t="s">
        <v>746</v>
      </c>
      <c r="I249" s="329"/>
      <c r="J249" s="329" t="s">
        <v>149</v>
      </c>
      <c r="K249" s="329"/>
      <c r="L249" s="329" t="s">
        <v>343</v>
      </c>
      <c r="M249" s="329" t="s">
        <v>1276</v>
      </c>
      <c r="N249" s="330">
        <v>190</v>
      </c>
      <c r="O249" s="330">
        <v>21</v>
      </c>
      <c r="P249" s="329" t="s">
        <v>868</v>
      </c>
      <c r="Q249" s="329">
        <v>14833</v>
      </c>
      <c r="R249" s="329">
        <v>78</v>
      </c>
      <c r="S249" s="331">
        <v>190.1</v>
      </c>
      <c r="T249" s="329"/>
      <c r="U249" s="329"/>
      <c r="V249" s="331"/>
      <c r="W249" s="331">
        <v>14833</v>
      </c>
      <c r="X249" s="331">
        <v>78</v>
      </c>
      <c r="Y249" s="331">
        <v>190.1</v>
      </c>
    </row>
    <row r="250" spans="1:25" ht="15">
      <c r="A250" s="326" t="str">
        <f t="shared" si="3"/>
        <v>93,0072540</v>
      </c>
      <c r="B250" s="329" t="s">
        <v>742</v>
      </c>
      <c r="C250" s="329" t="s">
        <v>752</v>
      </c>
      <c r="D250" s="329">
        <v>476</v>
      </c>
      <c r="E250" s="329" t="s">
        <v>815</v>
      </c>
      <c r="F250" s="329" t="s">
        <v>1277</v>
      </c>
      <c r="G250" s="329" t="s">
        <v>347</v>
      </c>
      <c r="H250" s="329" t="s">
        <v>759</v>
      </c>
      <c r="I250" s="329"/>
      <c r="J250" s="329"/>
      <c r="K250" s="329"/>
      <c r="L250" s="329" t="s">
        <v>149</v>
      </c>
      <c r="M250" s="329" t="s">
        <v>581</v>
      </c>
      <c r="N250" s="330">
        <v>190</v>
      </c>
      <c r="O250" s="330">
        <v>21</v>
      </c>
      <c r="P250" s="329" t="s">
        <v>777</v>
      </c>
      <c r="Q250" s="329">
        <v>22337</v>
      </c>
      <c r="R250" s="329">
        <v>117</v>
      </c>
      <c r="S250" s="331">
        <v>190.9</v>
      </c>
      <c r="T250" s="329"/>
      <c r="U250" s="329"/>
      <c r="V250" s="331"/>
      <c r="W250" s="331">
        <v>22337</v>
      </c>
      <c r="X250" s="331">
        <v>117</v>
      </c>
      <c r="Y250" s="331">
        <v>190.9</v>
      </c>
    </row>
    <row r="251" spans="1:25" ht="15">
      <c r="A251" s="326" t="str">
        <f t="shared" si="3"/>
        <v>08,0096722</v>
      </c>
      <c r="B251" s="329" t="s">
        <v>742</v>
      </c>
      <c r="C251" s="329" t="s">
        <v>752</v>
      </c>
      <c r="D251" s="329">
        <v>476</v>
      </c>
      <c r="E251" s="329" t="s">
        <v>753</v>
      </c>
      <c r="F251" s="329" t="s">
        <v>1278</v>
      </c>
      <c r="G251" s="329" t="s">
        <v>343</v>
      </c>
      <c r="H251" s="329" t="s">
        <v>759</v>
      </c>
      <c r="I251" s="329"/>
      <c r="J251" s="329"/>
      <c r="K251" s="329"/>
      <c r="L251" s="329" t="s">
        <v>149</v>
      </c>
      <c r="M251" s="329" t="s">
        <v>525</v>
      </c>
      <c r="N251" s="330">
        <v>171</v>
      </c>
      <c r="O251" s="330">
        <v>34</v>
      </c>
      <c r="P251" s="329" t="s">
        <v>777</v>
      </c>
      <c r="Q251" s="329">
        <v>26006</v>
      </c>
      <c r="R251" s="329">
        <v>152</v>
      </c>
      <c r="S251" s="331">
        <v>171</v>
      </c>
      <c r="T251" s="329"/>
      <c r="U251" s="329"/>
      <c r="V251" s="331"/>
      <c r="W251" s="331">
        <v>26006</v>
      </c>
      <c r="X251" s="331">
        <v>152</v>
      </c>
      <c r="Y251" s="331">
        <v>171</v>
      </c>
    </row>
    <row r="252" spans="1:25" ht="15">
      <c r="A252" s="326" t="str">
        <f t="shared" si="3"/>
        <v>24,0123142</v>
      </c>
      <c r="B252" s="329" t="s">
        <v>742</v>
      </c>
      <c r="C252" s="329" t="s">
        <v>743</v>
      </c>
      <c r="D252" s="329">
        <v>621</v>
      </c>
      <c r="E252" s="329" t="s">
        <v>783</v>
      </c>
      <c r="F252" s="329" t="s">
        <v>1279</v>
      </c>
      <c r="G252" s="329" t="s">
        <v>347</v>
      </c>
      <c r="H252" s="329" t="s">
        <v>750</v>
      </c>
      <c r="I252" s="329" t="s">
        <v>732</v>
      </c>
      <c r="J252" s="329"/>
      <c r="K252" s="329"/>
      <c r="L252" s="329" t="s">
        <v>343</v>
      </c>
      <c r="M252" s="329" t="s">
        <v>1280</v>
      </c>
      <c r="N252" s="330">
        <v>150</v>
      </c>
      <c r="O252" s="330">
        <v>49</v>
      </c>
      <c r="P252" s="329" t="s">
        <v>771</v>
      </c>
      <c r="Q252" s="329"/>
      <c r="R252" s="329"/>
      <c r="S252" s="331"/>
      <c r="T252" s="329"/>
      <c r="U252" s="329"/>
      <c r="V252" s="331"/>
      <c r="W252" s="331"/>
      <c r="X252" s="331"/>
      <c r="Y252" s="331"/>
    </row>
    <row r="253" spans="1:25" ht="15">
      <c r="A253" s="326" t="str">
        <f t="shared" si="3"/>
        <v>24,0123141</v>
      </c>
      <c r="B253" s="329" t="s">
        <v>742</v>
      </c>
      <c r="C253" s="329" t="s">
        <v>743</v>
      </c>
      <c r="D253" s="329">
        <v>621</v>
      </c>
      <c r="E253" s="329" t="s">
        <v>783</v>
      </c>
      <c r="F253" s="329" t="s">
        <v>1281</v>
      </c>
      <c r="G253" s="329" t="s">
        <v>343</v>
      </c>
      <c r="H253" s="329" t="s">
        <v>750</v>
      </c>
      <c r="I253" s="329" t="s">
        <v>732</v>
      </c>
      <c r="J253" s="329"/>
      <c r="K253" s="329"/>
      <c r="L253" s="329" t="s">
        <v>343</v>
      </c>
      <c r="M253" s="329" t="s">
        <v>1282</v>
      </c>
      <c r="N253" s="330">
        <v>135</v>
      </c>
      <c r="O253" s="330">
        <v>59</v>
      </c>
      <c r="P253" s="329" t="s">
        <v>771</v>
      </c>
      <c r="Q253" s="329"/>
      <c r="R253" s="329"/>
      <c r="S253" s="331"/>
      <c r="T253" s="329"/>
      <c r="U253" s="329"/>
      <c r="V253" s="331"/>
      <c r="W253" s="331"/>
      <c r="X253" s="331"/>
      <c r="Y253" s="331"/>
    </row>
    <row r="254" spans="1:25" ht="15">
      <c r="A254" s="326" t="str">
        <f t="shared" si="3"/>
        <v>91,0064175</v>
      </c>
      <c r="B254" s="329" t="s">
        <v>742</v>
      </c>
      <c r="C254" s="329" t="s">
        <v>752</v>
      </c>
      <c r="D254" s="329">
        <v>476</v>
      </c>
      <c r="E254" s="329" t="s">
        <v>932</v>
      </c>
      <c r="F254" s="329" t="s">
        <v>1283</v>
      </c>
      <c r="G254" s="329" t="s">
        <v>343</v>
      </c>
      <c r="H254" s="329" t="s">
        <v>776</v>
      </c>
      <c r="I254" s="329"/>
      <c r="J254" s="329"/>
      <c r="K254" s="329"/>
      <c r="L254" s="329" t="s">
        <v>343</v>
      </c>
      <c r="M254" s="329" t="s">
        <v>1284</v>
      </c>
      <c r="N254" s="330">
        <v>167</v>
      </c>
      <c r="O254" s="330">
        <v>37</v>
      </c>
      <c r="P254" s="329" t="s">
        <v>777</v>
      </c>
      <c r="Q254" s="329">
        <v>2952</v>
      </c>
      <c r="R254" s="329">
        <v>18</v>
      </c>
      <c r="S254" s="331">
        <v>164</v>
      </c>
      <c r="T254" s="329"/>
      <c r="U254" s="329"/>
      <c r="V254" s="331"/>
      <c r="W254" s="331">
        <v>2952</v>
      </c>
      <c r="X254" s="331">
        <v>18</v>
      </c>
      <c r="Y254" s="331">
        <v>164</v>
      </c>
    </row>
    <row r="255" spans="1:25" ht="15">
      <c r="A255" s="326" t="str">
        <f t="shared" si="3"/>
        <v>20,0117334</v>
      </c>
      <c r="B255" s="329" t="s">
        <v>742</v>
      </c>
      <c r="C255" s="329" t="s">
        <v>752</v>
      </c>
      <c r="D255" s="329">
        <v>476</v>
      </c>
      <c r="E255" s="329" t="s">
        <v>765</v>
      </c>
      <c r="F255" s="329" t="s">
        <v>1285</v>
      </c>
      <c r="G255" s="329" t="s">
        <v>347</v>
      </c>
      <c r="H255" s="329" t="s">
        <v>776</v>
      </c>
      <c r="I255" s="329"/>
      <c r="J255" s="329" t="s">
        <v>149</v>
      </c>
      <c r="K255" s="329"/>
      <c r="L255" s="329" t="s">
        <v>149</v>
      </c>
      <c r="M255" s="329" t="s">
        <v>1286</v>
      </c>
      <c r="N255" s="330">
        <v>140</v>
      </c>
      <c r="O255" s="330">
        <v>56</v>
      </c>
      <c r="P255" s="329" t="s">
        <v>777</v>
      </c>
      <c r="Q255" s="329">
        <v>8570</v>
      </c>
      <c r="R255" s="329">
        <v>61</v>
      </c>
      <c r="S255" s="331">
        <v>140.4</v>
      </c>
      <c r="T255" s="329">
        <v>5621</v>
      </c>
      <c r="U255" s="329">
        <v>42</v>
      </c>
      <c r="V255" s="331">
        <v>133.8</v>
      </c>
      <c r="W255" s="331">
        <v>14191</v>
      </c>
      <c r="X255" s="331">
        <v>103</v>
      </c>
      <c r="Y255" s="331">
        <v>137.7</v>
      </c>
    </row>
    <row r="256" spans="1:25" ht="15">
      <c r="A256" s="326" t="str">
        <f t="shared" si="3"/>
        <v>10,0099378</v>
      </c>
      <c r="B256" s="329" t="s">
        <v>742</v>
      </c>
      <c r="C256" s="329" t="s">
        <v>752</v>
      </c>
      <c r="D256" s="329">
        <v>476</v>
      </c>
      <c r="E256" s="329" t="s">
        <v>859</v>
      </c>
      <c r="F256" s="329" t="s">
        <v>1287</v>
      </c>
      <c r="G256" s="329" t="s">
        <v>343</v>
      </c>
      <c r="H256" s="329" t="s">
        <v>750</v>
      </c>
      <c r="I256" s="329"/>
      <c r="J256" s="329"/>
      <c r="K256" s="329"/>
      <c r="L256" s="329" t="s">
        <v>149</v>
      </c>
      <c r="M256" s="329" t="s">
        <v>678</v>
      </c>
      <c r="N256" s="330">
        <v>177</v>
      </c>
      <c r="O256" s="330">
        <v>30</v>
      </c>
      <c r="P256" s="329" t="s">
        <v>777</v>
      </c>
      <c r="Q256" s="329">
        <v>38773</v>
      </c>
      <c r="R256" s="329">
        <v>219</v>
      </c>
      <c r="S256" s="331">
        <v>177</v>
      </c>
      <c r="T256" s="329">
        <v>1585</v>
      </c>
      <c r="U256" s="329">
        <v>9</v>
      </c>
      <c r="V256" s="331">
        <v>176.1</v>
      </c>
      <c r="W256" s="331">
        <v>40358</v>
      </c>
      <c r="X256" s="331">
        <v>228</v>
      </c>
      <c r="Y256" s="331">
        <v>177</v>
      </c>
    </row>
    <row r="257" spans="1:25" ht="15">
      <c r="A257" s="326" t="str">
        <f t="shared" si="3"/>
        <v>10,0099377</v>
      </c>
      <c r="B257" s="329" t="s">
        <v>742</v>
      </c>
      <c r="C257" s="329" t="s">
        <v>752</v>
      </c>
      <c r="D257" s="329">
        <v>476</v>
      </c>
      <c r="E257" s="329" t="s">
        <v>859</v>
      </c>
      <c r="F257" s="329" t="s">
        <v>1288</v>
      </c>
      <c r="G257" s="329" t="s">
        <v>343</v>
      </c>
      <c r="H257" s="329" t="s">
        <v>776</v>
      </c>
      <c r="I257" s="329"/>
      <c r="J257" s="329"/>
      <c r="K257" s="329"/>
      <c r="L257" s="329" t="s">
        <v>149</v>
      </c>
      <c r="M257" s="329" t="s">
        <v>1289</v>
      </c>
      <c r="N257" s="330">
        <v>134</v>
      </c>
      <c r="O257" s="330">
        <v>60</v>
      </c>
      <c r="P257" s="329" t="s">
        <v>777</v>
      </c>
      <c r="Q257" s="329">
        <v>17788</v>
      </c>
      <c r="R257" s="329">
        <v>132</v>
      </c>
      <c r="S257" s="331">
        <v>134.7</v>
      </c>
      <c r="T257" s="329">
        <v>1389</v>
      </c>
      <c r="U257" s="329">
        <v>9</v>
      </c>
      <c r="V257" s="331">
        <v>154.3</v>
      </c>
      <c r="W257" s="331">
        <v>19177</v>
      </c>
      <c r="X257" s="331">
        <v>141</v>
      </c>
      <c r="Y257" s="331">
        <v>136</v>
      </c>
    </row>
    <row r="258" spans="1:25" ht="15">
      <c r="A258" s="326" t="str">
        <f t="shared" si="3"/>
        <v>23,0122372</v>
      </c>
      <c r="B258" s="329" t="s">
        <v>742</v>
      </c>
      <c r="C258" s="329" t="s">
        <v>778</v>
      </c>
      <c r="D258" s="329">
        <v>3</v>
      </c>
      <c r="E258" s="329" t="s">
        <v>757</v>
      </c>
      <c r="F258" s="329" t="s">
        <v>1290</v>
      </c>
      <c r="G258" s="329" t="s">
        <v>347</v>
      </c>
      <c r="H258" s="329" t="s">
        <v>750</v>
      </c>
      <c r="I258" s="329"/>
      <c r="J258" s="329"/>
      <c r="K258" s="329"/>
      <c r="L258" s="329" t="s">
        <v>343</v>
      </c>
      <c r="M258" s="329" t="s">
        <v>1291</v>
      </c>
      <c r="N258" s="330">
        <v>123</v>
      </c>
      <c r="O258" s="330">
        <v>67</v>
      </c>
      <c r="P258" s="329" t="s">
        <v>782</v>
      </c>
      <c r="Q258" s="329">
        <v>895</v>
      </c>
      <c r="R258" s="329">
        <v>8</v>
      </c>
      <c r="S258" s="331">
        <v>111.8</v>
      </c>
      <c r="T258" s="329">
        <v>7891</v>
      </c>
      <c r="U258" s="329">
        <v>63</v>
      </c>
      <c r="V258" s="331">
        <v>125.2</v>
      </c>
      <c r="W258" s="331">
        <v>8786</v>
      </c>
      <c r="X258" s="331">
        <v>71</v>
      </c>
      <c r="Y258" s="331">
        <v>123.7</v>
      </c>
    </row>
    <row r="259" spans="1:25" ht="15">
      <c r="A259" s="326" t="str">
        <f aca="true" t="shared" si="4" ref="A259:A322">CONCATENATE(E259,",",F259)</f>
        <v>12,0104086</v>
      </c>
      <c r="B259" s="329" t="s">
        <v>742</v>
      </c>
      <c r="C259" s="329" t="s">
        <v>743</v>
      </c>
      <c r="D259" s="329">
        <v>621</v>
      </c>
      <c r="E259" s="329" t="s">
        <v>744</v>
      </c>
      <c r="F259" s="329" t="s">
        <v>1292</v>
      </c>
      <c r="G259" s="329" t="s">
        <v>343</v>
      </c>
      <c r="H259" s="329" t="s">
        <v>776</v>
      </c>
      <c r="I259" s="329"/>
      <c r="J259" s="329"/>
      <c r="K259" s="329"/>
      <c r="L259" s="329" t="s">
        <v>343</v>
      </c>
      <c r="M259" s="329" t="s">
        <v>1293</v>
      </c>
      <c r="N259" s="330">
        <v>158</v>
      </c>
      <c r="O259" s="330">
        <v>43</v>
      </c>
      <c r="P259" s="329" t="s">
        <v>771</v>
      </c>
      <c r="Q259" s="329">
        <v>1839</v>
      </c>
      <c r="R259" s="329">
        <v>13</v>
      </c>
      <c r="S259" s="331">
        <v>141.4</v>
      </c>
      <c r="T259" s="329"/>
      <c r="U259" s="329"/>
      <c r="V259" s="331"/>
      <c r="W259" s="331">
        <v>1839</v>
      </c>
      <c r="X259" s="331">
        <v>13</v>
      </c>
      <c r="Y259" s="331">
        <v>141.4</v>
      </c>
    </row>
    <row r="260" spans="1:25" ht="15">
      <c r="A260" s="326" t="str">
        <f t="shared" si="4"/>
        <v>14,0106648</v>
      </c>
      <c r="B260" s="329" t="s">
        <v>742</v>
      </c>
      <c r="C260" s="329" t="s">
        <v>743</v>
      </c>
      <c r="D260" s="329">
        <v>621</v>
      </c>
      <c r="E260" s="329" t="s">
        <v>743</v>
      </c>
      <c r="F260" s="329" t="s">
        <v>1294</v>
      </c>
      <c r="G260" s="329" t="s">
        <v>347</v>
      </c>
      <c r="H260" s="329" t="s">
        <v>776</v>
      </c>
      <c r="I260" s="329"/>
      <c r="J260" s="329"/>
      <c r="K260" s="329"/>
      <c r="L260" s="329" t="s">
        <v>343</v>
      </c>
      <c r="M260" s="329" t="s">
        <v>1295</v>
      </c>
      <c r="N260" s="330">
        <v>180</v>
      </c>
      <c r="O260" s="330">
        <v>28</v>
      </c>
      <c r="P260" s="329" t="s">
        <v>771</v>
      </c>
      <c r="Q260" s="329">
        <v>657</v>
      </c>
      <c r="R260" s="329">
        <v>5</v>
      </c>
      <c r="S260" s="331">
        <v>131.4</v>
      </c>
      <c r="T260" s="329"/>
      <c r="U260" s="329"/>
      <c r="V260" s="331"/>
      <c r="W260" s="331">
        <v>657</v>
      </c>
      <c r="X260" s="331">
        <v>5</v>
      </c>
      <c r="Y260" s="331">
        <v>131.4</v>
      </c>
    </row>
    <row r="261" spans="1:25" ht="15">
      <c r="A261" s="326" t="str">
        <f t="shared" si="4"/>
        <v>10,0100223</v>
      </c>
      <c r="B261" s="329" t="s">
        <v>742</v>
      </c>
      <c r="C261" s="329" t="s">
        <v>752</v>
      </c>
      <c r="D261" s="329">
        <v>476</v>
      </c>
      <c r="E261" s="329" t="s">
        <v>859</v>
      </c>
      <c r="F261" s="329" t="s">
        <v>1296</v>
      </c>
      <c r="G261" s="329" t="s">
        <v>343</v>
      </c>
      <c r="H261" s="329" t="s">
        <v>750</v>
      </c>
      <c r="I261" s="329"/>
      <c r="J261" s="329"/>
      <c r="K261" s="329"/>
      <c r="L261" s="329" t="s">
        <v>343</v>
      </c>
      <c r="M261" s="329" t="s">
        <v>1297</v>
      </c>
      <c r="N261" s="330">
        <v>162</v>
      </c>
      <c r="O261" s="330">
        <v>40</v>
      </c>
      <c r="P261" s="329" t="s">
        <v>777</v>
      </c>
      <c r="Q261" s="329">
        <v>14104</v>
      </c>
      <c r="R261" s="329">
        <v>87</v>
      </c>
      <c r="S261" s="331">
        <v>162.1</v>
      </c>
      <c r="T261" s="329"/>
      <c r="U261" s="329"/>
      <c r="V261" s="331"/>
      <c r="W261" s="331">
        <v>14104</v>
      </c>
      <c r="X261" s="331">
        <v>87</v>
      </c>
      <c r="Y261" s="331">
        <v>162.1</v>
      </c>
    </row>
    <row r="262" spans="1:25" ht="15">
      <c r="A262" s="326" t="str">
        <f t="shared" si="4"/>
        <v>09,0098206</v>
      </c>
      <c r="B262" s="329" t="s">
        <v>742</v>
      </c>
      <c r="C262" s="329" t="s">
        <v>743</v>
      </c>
      <c r="D262" s="329">
        <v>4</v>
      </c>
      <c r="E262" s="329" t="s">
        <v>878</v>
      </c>
      <c r="F262" s="329" t="s">
        <v>1298</v>
      </c>
      <c r="G262" s="329" t="s">
        <v>343</v>
      </c>
      <c r="H262" s="329" t="s">
        <v>776</v>
      </c>
      <c r="I262" s="329"/>
      <c r="J262" s="329"/>
      <c r="K262" s="329"/>
      <c r="L262" s="329" t="s">
        <v>343</v>
      </c>
      <c r="M262" s="329" t="s">
        <v>1299</v>
      </c>
      <c r="N262" s="330">
        <v>142</v>
      </c>
      <c r="O262" s="330">
        <v>54</v>
      </c>
      <c r="P262" s="329" t="s">
        <v>748</v>
      </c>
      <c r="Q262" s="329">
        <v>9383</v>
      </c>
      <c r="R262" s="329">
        <v>66</v>
      </c>
      <c r="S262" s="331">
        <v>142.1</v>
      </c>
      <c r="T262" s="329"/>
      <c r="U262" s="329"/>
      <c r="V262" s="331"/>
      <c r="W262" s="331">
        <v>9383</v>
      </c>
      <c r="X262" s="331">
        <v>66</v>
      </c>
      <c r="Y262" s="331">
        <v>142.1</v>
      </c>
    </row>
    <row r="263" spans="1:25" ht="15">
      <c r="A263" s="326" t="str">
        <f t="shared" si="4"/>
        <v>22,0119187</v>
      </c>
      <c r="B263" s="329" t="s">
        <v>742</v>
      </c>
      <c r="C263" s="329" t="s">
        <v>743</v>
      </c>
      <c r="D263" s="329">
        <v>5</v>
      </c>
      <c r="E263" s="329" t="s">
        <v>761</v>
      </c>
      <c r="F263" s="329" t="s">
        <v>1300</v>
      </c>
      <c r="G263" s="329" t="s">
        <v>343</v>
      </c>
      <c r="H263" s="329" t="s">
        <v>746</v>
      </c>
      <c r="I263" s="329"/>
      <c r="J263" s="329"/>
      <c r="K263" s="329"/>
      <c r="L263" s="329" t="s">
        <v>343</v>
      </c>
      <c r="M263" s="329" t="s">
        <v>1301</v>
      </c>
      <c r="N263" s="330">
        <v>179</v>
      </c>
      <c r="O263" s="330">
        <v>28</v>
      </c>
      <c r="P263" s="329" t="s">
        <v>798</v>
      </c>
      <c r="Q263" s="329"/>
      <c r="R263" s="329"/>
      <c r="S263" s="331"/>
      <c r="T263" s="329"/>
      <c r="U263" s="329"/>
      <c r="V263" s="331"/>
      <c r="W263" s="331"/>
      <c r="X263" s="331"/>
      <c r="Y263" s="331"/>
    </row>
    <row r="264" spans="1:25" ht="15">
      <c r="A264" s="326" t="str">
        <f t="shared" si="4"/>
        <v>11,0102313</v>
      </c>
      <c r="B264" s="329" t="s">
        <v>742</v>
      </c>
      <c r="C264" s="329" t="s">
        <v>778</v>
      </c>
      <c r="D264" s="329">
        <v>1</v>
      </c>
      <c r="E264" s="329" t="s">
        <v>1302</v>
      </c>
      <c r="F264" s="329" t="s">
        <v>1303</v>
      </c>
      <c r="G264" s="329" t="s">
        <v>347</v>
      </c>
      <c r="H264" s="329" t="s">
        <v>759</v>
      </c>
      <c r="I264" s="329"/>
      <c r="J264" s="329"/>
      <c r="K264" s="329"/>
      <c r="L264" s="329" t="s">
        <v>343</v>
      </c>
      <c r="M264" s="329" t="s">
        <v>1304</v>
      </c>
      <c r="N264" s="330">
        <v>167</v>
      </c>
      <c r="O264" s="330">
        <v>37</v>
      </c>
      <c r="P264" s="329" t="s">
        <v>858</v>
      </c>
      <c r="Q264" s="329">
        <v>9554</v>
      </c>
      <c r="R264" s="329">
        <v>57</v>
      </c>
      <c r="S264" s="331">
        <v>167.6</v>
      </c>
      <c r="T264" s="329"/>
      <c r="U264" s="329"/>
      <c r="V264" s="331"/>
      <c r="W264" s="331">
        <v>9554</v>
      </c>
      <c r="X264" s="331">
        <v>57</v>
      </c>
      <c r="Y264" s="331">
        <v>167.6</v>
      </c>
    </row>
    <row r="265" spans="1:25" ht="15">
      <c r="A265" s="326" t="str">
        <f t="shared" si="4"/>
        <v>98,0061042</v>
      </c>
      <c r="B265" s="329" t="s">
        <v>742</v>
      </c>
      <c r="C265" s="329" t="s">
        <v>752</v>
      </c>
      <c r="D265" s="329">
        <v>235</v>
      </c>
      <c r="E265" s="329" t="s">
        <v>793</v>
      </c>
      <c r="F265" s="329" t="s">
        <v>1305</v>
      </c>
      <c r="G265" s="329" t="s">
        <v>347</v>
      </c>
      <c r="H265" s="329" t="s">
        <v>746</v>
      </c>
      <c r="I265" s="329"/>
      <c r="J265" s="329"/>
      <c r="K265" s="329"/>
      <c r="L265" s="329" t="s">
        <v>149</v>
      </c>
      <c r="M265" s="329" t="s">
        <v>1306</v>
      </c>
      <c r="N265" s="330">
        <v>177</v>
      </c>
      <c r="O265" s="330">
        <v>30</v>
      </c>
      <c r="P265" s="329" t="s">
        <v>756</v>
      </c>
      <c r="Q265" s="329">
        <v>12100</v>
      </c>
      <c r="R265" s="329">
        <v>68</v>
      </c>
      <c r="S265" s="331">
        <v>177.9</v>
      </c>
      <c r="T265" s="329">
        <v>12307</v>
      </c>
      <c r="U265" s="329">
        <v>69</v>
      </c>
      <c r="V265" s="331">
        <v>178.3</v>
      </c>
      <c r="W265" s="331">
        <v>24407</v>
      </c>
      <c r="X265" s="331">
        <v>137</v>
      </c>
      <c r="Y265" s="331">
        <v>178.1</v>
      </c>
    </row>
    <row r="266" spans="1:25" ht="15">
      <c r="A266" s="326" t="str">
        <f t="shared" si="4"/>
        <v>16,0110323</v>
      </c>
      <c r="B266" s="329" t="s">
        <v>742</v>
      </c>
      <c r="C266" s="329" t="s">
        <v>752</v>
      </c>
      <c r="D266" s="329">
        <v>235</v>
      </c>
      <c r="E266" s="329" t="s">
        <v>908</v>
      </c>
      <c r="F266" s="329" t="s">
        <v>1307</v>
      </c>
      <c r="G266" s="329" t="s">
        <v>347</v>
      </c>
      <c r="H266" s="329" t="s">
        <v>750</v>
      </c>
      <c r="I266" s="329"/>
      <c r="J266" s="329"/>
      <c r="K266" s="329"/>
      <c r="L266" s="329" t="s">
        <v>149</v>
      </c>
      <c r="M266" s="329" t="s">
        <v>1308</v>
      </c>
      <c r="N266" s="330">
        <v>170</v>
      </c>
      <c r="O266" s="330">
        <v>35</v>
      </c>
      <c r="P266" s="329" t="s">
        <v>756</v>
      </c>
      <c r="Q266" s="329">
        <v>8535</v>
      </c>
      <c r="R266" s="329">
        <v>50</v>
      </c>
      <c r="S266" s="331">
        <v>170.7</v>
      </c>
      <c r="T266" s="329">
        <v>12064</v>
      </c>
      <c r="U266" s="329">
        <v>75</v>
      </c>
      <c r="V266" s="331">
        <v>160.8</v>
      </c>
      <c r="W266" s="331">
        <v>20599</v>
      </c>
      <c r="X266" s="331">
        <v>125</v>
      </c>
      <c r="Y266" s="331">
        <v>164.7</v>
      </c>
    </row>
    <row r="267" spans="1:25" ht="15">
      <c r="A267" s="326" t="str">
        <f t="shared" si="4"/>
        <v>17,0111667</v>
      </c>
      <c r="B267" s="329" t="s">
        <v>742</v>
      </c>
      <c r="C267" s="329" t="s">
        <v>752</v>
      </c>
      <c r="D267" s="329">
        <v>475</v>
      </c>
      <c r="E267" s="329" t="s">
        <v>768</v>
      </c>
      <c r="F267" s="329" t="s">
        <v>1309</v>
      </c>
      <c r="G267" s="329" t="s">
        <v>347</v>
      </c>
      <c r="H267" s="329" t="s">
        <v>763</v>
      </c>
      <c r="I267" s="329"/>
      <c r="J267" s="329"/>
      <c r="K267" s="329"/>
      <c r="L267" s="329" t="s">
        <v>149</v>
      </c>
      <c r="M267" s="329" t="s">
        <v>1310</v>
      </c>
      <c r="N267" s="330">
        <v>171</v>
      </c>
      <c r="O267" s="330">
        <v>34</v>
      </c>
      <c r="P267" s="329" t="s">
        <v>1028</v>
      </c>
      <c r="Q267" s="329">
        <v>17187</v>
      </c>
      <c r="R267" s="329">
        <v>100</v>
      </c>
      <c r="S267" s="331">
        <v>171.8</v>
      </c>
      <c r="T267" s="329">
        <v>5542</v>
      </c>
      <c r="U267" s="329">
        <v>33</v>
      </c>
      <c r="V267" s="331">
        <v>167.9</v>
      </c>
      <c r="W267" s="331">
        <v>22729</v>
      </c>
      <c r="X267" s="331">
        <v>133</v>
      </c>
      <c r="Y267" s="331">
        <v>170.8</v>
      </c>
    </row>
    <row r="268" spans="1:25" ht="15">
      <c r="A268" s="326" t="str">
        <f t="shared" si="4"/>
        <v>93,0071397</v>
      </c>
      <c r="B268" s="332" t="s">
        <v>742</v>
      </c>
      <c r="C268" s="329" t="s">
        <v>743</v>
      </c>
      <c r="D268" s="329">
        <v>621</v>
      </c>
      <c r="E268" s="332" t="s">
        <v>815</v>
      </c>
      <c r="F268" s="332" t="s">
        <v>1311</v>
      </c>
      <c r="G268" s="329" t="s">
        <v>347</v>
      </c>
      <c r="H268" s="329" t="s">
        <v>776</v>
      </c>
      <c r="I268" s="329"/>
      <c r="J268" s="329" t="s">
        <v>149</v>
      </c>
      <c r="K268" s="329"/>
      <c r="L268" s="329" t="s">
        <v>343</v>
      </c>
      <c r="M268" s="329" t="s">
        <v>1312</v>
      </c>
      <c r="N268" s="330">
        <v>172</v>
      </c>
      <c r="O268" s="330">
        <v>33</v>
      </c>
      <c r="P268" s="329" t="s">
        <v>771</v>
      </c>
      <c r="Q268" s="329">
        <v>13831</v>
      </c>
      <c r="R268" s="329">
        <v>80</v>
      </c>
      <c r="S268" s="331">
        <v>172.8</v>
      </c>
      <c r="T268" s="329"/>
      <c r="U268" s="329"/>
      <c r="V268" s="331"/>
      <c r="W268" s="331">
        <v>13831</v>
      </c>
      <c r="X268" s="331">
        <v>80</v>
      </c>
      <c r="Y268" s="331">
        <v>172.8</v>
      </c>
    </row>
    <row r="269" spans="1:25" ht="15">
      <c r="A269" s="326" t="str">
        <f t="shared" si="4"/>
        <v>24,0124600</v>
      </c>
      <c r="B269" s="329" t="s">
        <v>742</v>
      </c>
      <c r="C269" s="329" t="s">
        <v>752</v>
      </c>
      <c r="D269" s="329">
        <v>235</v>
      </c>
      <c r="E269" s="329" t="s">
        <v>783</v>
      </c>
      <c r="F269" s="329" t="s">
        <v>1313</v>
      </c>
      <c r="G269" s="329" t="s">
        <v>343</v>
      </c>
      <c r="H269" s="329" t="s">
        <v>746</v>
      </c>
      <c r="I269" s="329" t="s">
        <v>732</v>
      </c>
      <c r="J269" s="329"/>
      <c r="K269" s="329"/>
      <c r="L269" s="329" t="s">
        <v>343</v>
      </c>
      <c r="M269" s="329" t="s">
        <v>1314</v>
      </c>
      <c r="N269" s="330">
        <v>135</v>
      </c>
      <c r="O269" s="330">
        <v>59</v>
      </c>
      <c r="P269" s="329" t="s">
        <v>756</v>
      </c>
      <c r="Q269" s="329"/>
      <c r="R269" s="329"/>
      <c r="S269" s="331"/>
      <c r="T269" s="329"/>
      <c r="U269" s="329"/>
      <c r="V269" s="331"/>
      <c r="W269" s="331"/>
      <c r="X269" s="331"/>
      <c r="Y269" s="331"/>
    </row>
    <row r="270" spans="1:25" ht="15">
      <c r="A270" s="326" t="str">
        <f t="shared" si="4"/>
        <v>20,0117232</v>
      </c>
      <c r="B270" s="329" t="s">
        <v>742</v>
      </c>
      <c r="C270" s="329" t="s">
        <v>752</v>
      </c>
      <c r="D270" s="329">
        <v>235</v>
      </c>
      <c r="E270" s="329" t="s">
        <v>765</v>
      </c>
      <c r="F270" s="329" t="s">
        <v>1315</v>
      </c>
      <c r="G270" s="329" t="s">
        <v>343</v>
      </c>
      <c r="H270" s="329" t="s">
        <v>776</v>
      </c>
      <c r="I270" s="329"/>
      <c r="J270" s="329"/>
      <c r="K270" s="329"/>
      <c r="L270" s="329" t="s">
        <v>343</v>
      </c>
      <c r="M270" s="329" t="s">
        <v>1316</v>
      </c>
      <c r="N270" s="330">
        <v>179</v>
      </c>
      <c r="O270" s="330">
        <v>28</v>
      </c>
      <c r="P270" s="329" t="s">
        <v>756</v>
      </c>
      <c r="Q270" s="329"/>
      <c r="R270" s="329"/>
      <c r="S270" s="331"/>
      <c r="T270" s="329"/>
      <c r="U270" s="329"/>
      <c r="V270" s="331"/>
      <c r="W270" s="331"/>
      <c r="X270" s="331"/>
      <c r="Y270" s="331"/>
    </row>
    <row r="271" spans="1:25" ht="15">
      <c r="A271" s="326" t="str">
        <f t="shared" si="4"/>
        <v>21,0118422</v>
      </c>
      <c r="B271" s="329" t="s">
        <v>742</v>
      </c>
      <c r="C271" s="329" t="s">
        <v>752</v>
      </c>
      <c r="D271" s="329">
        <v>235</v>
      </c>
      <c r="E271" s="329" t="s">
        <v>919</v>
      </c>
      <c r="F271" s="329" t="s">
        <v>1317</v>
      </c>
      <c r="G271" s="329" t="s">
        <v>347</v>
      </c>
      <c r="H271" s="329" t="s">
        <v>776</v>
      </c>
      <c r="I271" s="329"/>
      <c r="J271" s="329"/>
      <c r="K271" s="329"/>
      <c r="L271" s="329" t="s">
        <v>343</v>
      </c>
      <c r="M271" s="329" t="s">
        <v>1318</v>
      </c>
      <c r="N271" s="330">
        <v>137</v>
      </c>
      <c r="O271" s="330">
        <v>58</v>
      </c>
      <c r="P271" s="329" t="s">
        <v>756</v>
      </c>
      <c r="Q271" s="329"/>
      <c r="R271" s="329"/>
      <c r="S271" s="331"/>
      <c r="T271" s="329">
        <v>7441</v>
      </c>
      <c r="U271" s="329">
        <v>54</v>
      </c>
      <c r="V271" s="331">
        <v>137.7</v>
      </c>
      <c r="W271" s="331">
        <v>7441</v>
      </c>
      <c r="X271" s="331">
        <v>54</v>
      </c>
      <c r="Y271" s="331">
        <v>137.7</v>
      </c>
    </row>
    <row r="272" spans="1:25" ht="15">
      <c r="A272" s="326" t="str">
        <f t="shared" si="4"/>
        <v>24,0123341</v>
      </c>
      <c r="B272" s="329" t="s">
        <v>742</v>
      </c>
      <c r="C272" s="329" t="s">
        <v>743</v>
      </c>
      <c r="D272" s="329">
        <v>621</v>
      </c>
      <c r="E272" s="329" t="s">
        <v>783</v>
      </c>
      <c r="F272" s="329" t="s">
        <v>1319</v>
      </c>
      <c r="G272" s="329" t="s">
        <v>347</v>
      </c>
      <c r="H272" s="329" t="s">
        <v>750</v>
      </c>
      <c r="I272" s="329" t="s">
        <v>732</v>
      </c>
      <c r="J272" s="329"/>
      <c r="K272" s="329"/>
      <c r="L272" s="329" t="s">
        <v>343</v>
      </c>
      <c r="M272" s="329" t="s">
        <v>1320</v>
      </c>
      <c r="N272" s="330">
        <v>138</v>
      </c>
      <c r="O272" s="330">
        <v>57</v>
      </c>
      <c r="P272" s="329" t="s">
        <v>771</v>
      </c>
      <c r="Q272" s="329">
        <v>1224</v>
      </c>
      <c r="R272" s="329">
        <v>10</v>
      </c>
      <c r="S272" s="331">
        <v>122.4</v>
      </c>
      <c r="T272" s="329"/>
      <c r="U272" s="329"/>
      <c r="V272" s="331"/>
      <c r="W272" s="331">
        <v>1224</v>
      </c>
      <c r="X272" s="331">
        <v>10</v>
      </c>
      <c r="Y272" s="331">
        <v>122.4</v>
      </c>
    </row>
    <row r="273" spans="1:25" ht="15">
      <c r="A273" s="326" t="str">
        <f t="shared" si="4"/>
        <v>06,0092174</v>
      </c>
      <c r="B273" s="329" t="s">
        <v>742</v>
      </c>
      <c r="C273" s="329" t="s">
        <v>752</v>
      </c>
      <c r="D273" s="329">
        <v>476</v>
      </c>
      <c r="E273" s="329" t="s">
        <v>1039</v>
      </c>
      <c r="F273" s="329" t="s">
        <v>1321</v>
      </c>
      <c r="G273" s="329" t="s">
        <v>347</v>
      </c>
      <c r="H273" s="329" t="s">
        <v>746</v>
      </c>
      <c r="I273" s="329"/>
      <c r="J273" s="329"/>
      <c r="K273" s="329"/>
      <c r="L273" s="329" t="s">
        <v>149</v>
      </c>
      <c r="M273" s="329" t="s">
        <v>681</v>
      </c>
      <c r="N273" s="330">
        <v>169</v>
      </c>
      <c r="O273" s="330">
        <v>35</v>
      </c>
      <c r="P273" s="329" t="s">
        <v>777</v>
      </c>
      <c r="Q273" s="329">
        <v>11685</v>
      </c>
      <c r="R273" s="329">
        <v>69</v>
      </c>
      <c r="S273" s="331">
        <v>169.3</v>
      </c>
      <c r="T273" s="329"/>
      <c r="U273" s="329"/>
      <c r="V273" s="331"/>
      <c r="W273" s="331">
        <v>11685</v>
      </c>
      <c r="X273" s="331">
        <v>69</v>
      </c>
      <c r="Y273" s="331">
        <v>169.3</v>
      </c>
    </row>
    <row r="274" spans="1:25" ht="15">
      <c r="A274" s="326" t="str">
        <f t="shared" si="4"/>
        <v>11,0102096</v>
      </c>
      <c r="B274" s="329" t="s">
        <v>742</v>
      </c>
      <c r="C274" s="329" t="s">
        <v>743</v>
      </c>
      <c r="D274" s="329">
        <v>621</v>
      </c>
      <c r="E274" s="329" t="s">
        <v>1302</v>
      </c>
      <c r="F274" s="329" t="s">
        <v>1322</v>
      </c>
      <c r="G274" s="329" t="s">
        <v>347</v>
      </c>
      <c r="H274" s="329" t="s">
        <v>776</v>
      </c>
      <c r="I274" s="329"/>
      <c r="J274" s="329"/>
      <c r="K274" s="329"/>
      <c r="L274" s="329" t="s">
        <v>343</v>
      </c>
      <c r="M274" s="329" t="s">
        <v>1323</v>
      </c>
      <c r="N274" s="330">
        <v>179</v>
      </c>
      <c r="O274" s="330">
        <v>28</v>
      </c>
      <c r="P274" s="329" t="s">
        <v>771</v>
      </c>
      <c r="Q274" s="329">
        <v>22762</v>
      </c>
      <c r="R274" s="329">
        <v>127</v>
      </c>
      <c r="S274" s="331">
        <v>179.2</v>
      </c>
      <c r="T274" s="329"/>
      <c r="U274" s="329"/>
      <c r="V274" s="331"/>
      <c r="W274" s="331">
        <v>22762</v>
      </c>
      <c r="X274" s="331">
        <v>127</v>
      </c>
      <c r="Y274" s="331">
        <v>179.2</v>
      </c>
    </row>
    <row r="275" spans="1:25" ht="15">
      <c r="A275" s="326" t="str">
        <f t="shared" si="4"/>
        <v>08,0095916</v>
      </c>
      <c r="B275" s="329" t="s">
        <v>742</v>
      </c>
      <c r="C275" s="329" t="s">
        <v>752</v>
      </c>
      <c r="D275" s="329">
        <v>477</v>
      </c>
      <c r="E275" s="329" t="s">
        <v>753</v>
      </c>
      <c r="F275" s="329" t="s">
        <v>1324</v>
      </c>
      <c r="G275" s="329" t="s">
        <v>347</v>
      </c>
      <c r="H275" s="329" t="s">
        <v>746</v>
      </c>
      <c r="I275" s="329"/>
      <c r="J275" s="329"/>
      <c r="K275" s="329"/>
      <c r="L275" s="329" t="s">
        <v>343</v>
      </c>
      <c r="M275" s="329" t="s">
        <v>1325</v>
      </c>
      <c r="N275" s="330">
        <v>146</v>
      </c>
      <c r="O275" s="330">
        <v>51</v>
      </c>
      <c r="P275" s="329" t="s">
        <v>786</v>
      </c>
      <c r="Q275" s="329">
        <v>2926</v>
      </c>
      <c r="R275" s="329">
        <v>21</v>
      </c>
      <c r="S275" s="331">
        <v>139.3</v>
      </c>
      <c r="T275" s="329"/>
      <c r="U275" s="329"/>
      <c r="V275" s="331"/>
      <c r="W275" s="331">
        <v>2926</v>
      </c>
      <c r="X275" s="331">
        <v>21</v>
      </c>
      <c r="Y275" s="331">
        <v>139.3</v>
      </c>
    </row>
    <row r="276" spans="1:25" ht="15">
      <c r="A276" s="326" t="str">
        <f t="shared" si="4"/>
        <v>24,0124378</v>
      </c>
      <c r="B276" s="329" t="s">
        <v>742</v>
      </c>
      <c r="C276" s="329" t="s">
        <v>752</v>
      </c>
      <c r="D276" s="329">
        <v>235</v>
      </c>
      <c r="E276" s="329" t="s">
        <v>783</v>
      </c>
      <c r="F276" s="329" t="s">
        <v>1326</v>
      </c>
      <c r="G276" s="329" t="s">
        <v>347</v>
      </c>
      <c r="H276" s="329" t="s">
        <v>746</v>
      </c>
      <c r="I276" s="329" t="s">
        <v>732</v>
      </c>
      <c r="J276" s="329"/>
      <c r="K276" s="329"/>
      <c r="L276" s="329" t="s">
        <v>149</v>
      </c>
      <c r="M276" s="329" t="s">
        <v>1327</v>
      </c>
      <c r="N276" s="330">
        <v>139</v>
      </c>
      <c r="O276" s="330">
        <v>56</v>
      </c>
      <c r="P276" s="329" t="s">
        <v>756</v>
      </c>
      <c r="Q276" s="329"/>
      <c r="R276" s="329"/>
      <c r="S276" s="331"/>
      <c r="T276" s="329">
        <v>1104</v>
      </c>
      <c r="U276" s="329">
        <v>9</v>
      </c>
      <c r="V276" s="331">
        <v>122.6</v>
      </c>
      <c r="W276" s="331">
        <v>1104</v>
      </c>
      <c r="X276" s="331">
        <v>9</v>
      </c>
      <c r="Y276" s="331">
        <v>122.6</v>
      </c>
    </row>
    <row r="277" spans="1:25" ht="15">
      <c r="A277" s="326" t="str">
        <f t="shared" si="4"/>
        <v>85,0046291</v>
      </c>
      <c r="B277" s="329" t="s">
        <v>742</v>
      </c>
      <c r="C277" s="329" t="s">
        <v>743</v>
      </c>
      <c r="D277" s="329">
        <v>621</v>
      </c>
      <c r="E277" s="329" t="s">
        <v>849</v>
      </c>
      <c r="F277" s="329" t="s">
        <v>1328</v>
      </c>
      <c r="G277" s="329" t="s">
        <v>347</v>
      </c>
      <c r="H277" s="329" t="s">
        <v>776</v>
      </c>
      <c r="I277" s="329"/>
      <c r="J277" s="329" t="s">
        <v>149</v>
      </c>
      <c r="K277" s="329"/>
      <c r="L277" s="329" t="s">
        <v>149</v>
      </c>
      <c r="M277" s="329" t="s">
        <v>1329</v>
      </c>
      <c r="N277" s="330">
        <v>178</v>
      </c>
      <c r="O277" s="330">
        <v>29</v>
      </c>
      <c r="P277" s="329" t="s">
        <v>771</v>
      </c>
      <c r="Q277" s="329">
        <v>27623</v>
      </c>
      <c r="R277" s="329">
        <v>155</v>
      </c>
      <c r="S277" s="331">
        <v>178.2</v>
      </c>
      <c r="T277" s="329"/>
      <c r="U277" s="329"/>
      <c r="V277" s="331"/>
      <c r="W277" s="331">
        <v>27623</v>
      </c>
      <c r="X277" s="331">
        <v>155</v>
      </c>
      <c r="Y277" s="331">
        <v>178.2</v>
      </c>
    </row>
    <row r="278" spans="1:25" ht="15">
      <c r="A278" s="326" t="str">
        <f t="shared" si="4"/>
        <v>15,0108370</v>
      </c>
      <c r="B278" s="329" t="s">
        <v>742</v>
      </c>
      <c r="C278" s="329" t="s">
        <v>778</v>
      </c>
      <c r="D278" s="329">
        <v>1</v>
      </c>
      <c r="E278" s="329" t="s">
        <v>774</v>
      </c>
      <c r="F278" s="329" t="s">
        <v>1330</v>
      </c>
      <c r="G278" s="329" t="s">
        <v>347</v>
      </c>
      <c r="H278" s="329" t="s">
        <v>746</v>
      </c>
      <c r="I278" s="329"/>
      <c r="J278" s="329"/>
      <c r="K278" s="329"/>
      <c r="L278" s="329" t="s">
        <v>343</v>
      </c>
      <c r="M278" s="329" t="s">
        <v>1331</v>
      </c>
      <c r="N278" s="330">
        <v>166</v>
      </c>
      <c r="O278" s="330">
        <v>37</v>
      </c>
      <c r="P278" s="329" t="s">
        <v>858</v>
      </c>
      <c r="Q278" s="329">
        <v>7484</v>
      </c>
      <c r="R278" s="329">
        <v>45</v>
      </c>
      <c r="S278" s="331">
        <v>166.3</v>
      </c>
      <c r="T278" s="329"/>
      <c r="U278" s="329"/>
      <c r="V278" s="331"/>
      <c r="W278" s="331">
        <v>7484</v>
      </c>
      <c r="X278" s="331">
        <v>45</v>
      </c>
      <c r="Y278" s="331">
        <v>166.3</v>
      </c>
    </row>
    <row r="279" spans="1:25" ht="15">
      <c r="A279" s="326" t="str">
        <f t="shared" si="4"/>
        <v>24,0123807</v>
      </c>
      <c r="B279" s="329" t="s">
        <v>742</v>
      </c>
      <c r="C279" s="329" t="s">
        <v>743</v>
      </c>
      <c r="D279" s="329">
        <v>5</v>
      </c>
      <c r="E279" s="329" t="s">
        <v>783</v>
      </c>
      <c r="F279" s="329" t="s">
        <v>1332</v>
      </c>
      <c r="G279" s="329" t="s">
        <v>343</v>
      </c>
      <c r="H279" s="329" t="s">
        <v>776</v>
      </c>
      <c r="I279" s="329" t="s">
        <v>732</v>
      </c>
      <c r="J279" s="329"/>
      <c r="K279" s="329"/>
      <c r="L279" s="329" t="s">
        <v>149</v>
      </c>
      <c r="M279" s="329" t="s">
        <v>1333</v>
      </c>
      <c r="N279" s="330">
        <v>119</v>
      </c>
      <c r="O279" s="330">
        <v>70</v>
      </c>
      <c r="P279" s="329" t="s">
        <v>798</v>
      </c>
      <c r="Q279" s="329">
        <v>1518</v>
      </c>
      <c r="R279" s="329">
        <v>14</v>
      </c>
      <c r="S279" s="331">
        <v>108.4</v>
      </c>
      <c r="T279" s="329"/>
      <c r="U279" s="329"/>
      <c r="V279" s="331"/>
      <c r="W279" s="331">
        <v>1518</v>
      </c>
      <c r="X279" s="331">
        <v>14</v>
      </c>
      <c r="Y279" s="331">
        <v>108.4</v>
      </c>
    </row>
    <row r="280" spans="1:25" ht="15">
      <c r="A280" s="326" t="str">
        <f t="shared" si="4"/>
        <v>17,0112420</v>
      </c>
      <c r="B280" s="329" t="s">
        <v>742</v>
      </c>
      <c r="C280" s="329" t="s">
        <v>752</v>
      </c>
      <c r="D280" s="329">
        <v>4</v>
      </c>
      <c r="E280" s="329" t="s">
        <v>768</v>
      </c>
      <c r="F280" s="329" t="s">
        <v>1334</v>
      </c>
      <c r="G280" s="329" t="s">
        <v>347</v>
      </c>
      <c r="H280" s="329" t="s">
        <v>750</v>
      </c>
      <c r="I280" s="329"/>
      <c r="J280" s="329"/>
      <c r="K280" s="329"/>
      <c r="L280" s="329" t="s">
        <v>343</v>
      </c>
      <c r="M280" s="329" t="s">
        <v>1335</v>
      </c>
      <c r="N280" s="330">
        <v>193</v>
      </c>
      <c r="O280" s="330">
        <v>18</v>
      </c>
      <c r="P280" s="329" t="s">
        <v>829</v>
      </c>
      <c r="Q280" s="329">
        <v>19339</v>
      </c>
      <c r="R280" s="329">
        <v>100</v>
      </c>
      <c r="S280" s="331">
        <v>193.3</v>
      </c>
      <c r="T280" s="329"/>
      <c r="U280" s="329"/>
      <c r="V280" s="331"/>
      <c r="W280" s="331">
        <v>19339</v>
      </c>
      <c r="X280" s="331">
        <v>100</v>
      </c>
      <c r="Y280" s="331">
        <v>193.3</v>
      </c>
    </row>
    <row r="281" spans="1:25" ht="15">
      <c r="A281" s="326" t="str">
        <f t="shared" si="4"/>
        <v>90,0062396</v>
      </c>
      <c r="B281" s="329" t="s">
        <v>742</v>
      </c>
      <c r="C281" s="329" t="s">
        <v>743</v>
      </c>
      <c r="D281" s="329">
        <v>621</v>
      </c>
      <c r="E281" s="329" t="s">
        <v>1336</v>
      </c>
      <c r="F281" s="329" t="s">
        <v>1337</v>
      </c>
      <c r="G281" s="329" t="s">
        <v>347</v>
      </c>
      <c r="H281" s="329" t="s">
        <v>776</v>
      </c>
      <c r="I281" s="329"/>
      <c r="J281" s="329" t="s">
        <v>149</v>
      </c>
      <c r="K281" s="329"/>
      <c r="L281" s="329" t="s">
        <v>343</v>
      </c>
      <c r="M281" s="329" t="s">
        <v>1338</v>
      </c>
      <c r="N281" s="330">
        <v>175</v>
      </c>
      <c r="O281" s="330">
        <v>31</v>
      </c>
      <c r="P281" s="329" t="s">
        <v>771</v>
      </c>
      <c r="Q281" s="329">
        <v>5442</v>
      </c>
      <c r="R281" s="329">
        <v>31</v>
      </c>
      <c r="S281" s="331">
        <v>175.5</v>
      </c>
      <c r="T281" s="329"/>
      <c r="U281" s="329"/>
      <c r="V281" s="331"/>
      <c r="W281" s="331">
        <v>5442</v>
      </c>
      <c r="X281" s="331">
        <v>31</v>
      </c>
      <c r="Y281" s="331">
        <v>175.5</v>
      </c>
    </row>
    <row r="282" spans="1:25" ht="15">
      <c r="A282" s="326" t="str">
        <f t="shared" si="4"/>
        <v>10,0099486</v>
      </c>
      <c r="B282" s="329" t="s">
        <v>742</v>
      </c>
      <c r="C282" s="329" t="s">
        <v>752</v>
      </c>
      <c r="D282" s="329">
        <v>4</v>
      </c>
      <c r="E282" s="329" t="s">
        <v>859</v>
      </c>
      <c r="F282" s="329" t="s">
        <v>1339</v>
      </c>
      <c r="G282" s="329" t="s">
        <v>347</v>
      </c>
      <c r="H282" s="329" t="s">
        <v>750</v>
      </c>
      <c r="I282" s="329"/>
      <c r="J282" s="329" t="s">
        <v>149</v>
      </c>
      <c r="K282" s="329"/>
      <c r="L282" s="329" t="s">
        <v>343</v>
      </c>
      <c r="M282" s="329" t="s">
        <v>1340</v>
      </c>
      <c r="N282" s="330">
        <v>182</v>
      </c>
      <c r="O282" s="330">
        <v>26</v>
      </c>
      <c r="P282" s="329" t="s">
        <v>829</v>
      </c>
      <c r="Q282" s="329">
        <v>21300</v>
      </c>
      <c r="R282" s="329">
        <v>117</v>
      </c>
      <c r="S282" s="331">
        <v>182</v>
      </c>
      <c r="T282" s="329"/>
      <c r="U282" s="329"/>
      <c r="V282" s="331"/>
      <c r="W282" s="331">
        <v>21300</v>
      </c>
      <c r="X282" s="331">
        <v>117</v>
      </c>
      <c r="Y282" s="331">
        <v>182</v>
      </c>
    </row>
    <row r="283" spans="1:25" ht="15">
      <c r="A283" s="326" t="str">
        <f t="shared" si="4"/>
        <v>11,0101423</v>
      </c>
      <c r="B283" s="329" t="s">
        <v>742</v>
      </c>
      <c r="C283" s="329" t="s">
        <v>778</v>
      </c>
      <c r="D283" s="329">
        <v>3</v>
      </c>
      <c r="E283" s="329" t="s">
        <v>1302</v>
      </c>
      <c r="F283" s="329" t="s">
        <v>1341</v>
      </c>
      <c r="G283" s="329" t="s">
        <v>347</v>
      </c>
      <c r="H283" s="329" t="s">
        <v>776</v>
      </c>
      <c r="I283" s="329"/>
      <c r="J283" s="329"/>
      <c r="K283" s="329"/>
      <c r="L283" s="329" t="s">
        <v>149</v>
      </c>
      <c r="M283" s="329" t="s">
        <v>1342</v>
      </c>
      <c r="N283" s="330">
        <v>142</v>
      </c>
      <c r="O283" s="330">
        <v>54</v>
      </c>
      <c r="P283" s="329" t="s">
        <v>782</v>
      </c>
      <c r="Q283" s="329">
        <v>13069</v>
      </c>
      <c r="R283" s="329">
        <v>92</v>
      </c>
      <c r="S283" s="331">
        <v>142</v>
      </c>
      <c r="T283" s="329">
        <v>18273</v>
      </c>
      <c r="U283" s="329">
        <v>117</v>
      </c>
      <c r="V283" s="331">
        <v>156.1</v>
      </c>
      <c r="W283" s="331">
        <v>31342</v>
      </c>
      <c r="X283" s="331">
        <v>209</v>
      </c>
      <c r="Y283" s="331">
        <v>149.9</v>
      </c>
    </row>
    <row r="284" spans="1:25" ht="15">
      <c r="A284" s="326" t="str">
        <f t="shared" si="4"/>
        <v>10,0099487</v>
      </c>
      <c r="B284" s="329" t="s">
        <v>742</v>
      </c>
      <c r="C284" s="329" t="s">
        <v>752</v>
      </c>
      <c r="D284" s="329">
        <v>4</v>
      </c>
      <c r="E284" s="329" t="s">
        <v>859</v>
      </c>
      <c r="F284" s="329" t="s">
        <v>1343</v>
      </c>
      <c r="G284" s="329" t="s">
        <v>347</v>
      </c>
      <c r="H284" s="329" t="s">
        <v>750</v>
      </c>
      <c r="I284" s="329"/>
      <c r="J284" s="329" t="s">
        <v>149</v>
      </c>
      <c r="K284" s="329"/>
      <c r="L284" s="329" t="s">
        <v>343</v>
      </c>
      <c r="M284" s="329" t="s">
        <v>1344</v>
      </c>
      <c r="N284" s="330">
        <v>180</v>
      </c>
      <c r="O284" s="330">
        <v>28</v>
      </c>
      <c r="P284" s="329" t="s">
        <v>829</v>
      </c>
      <c r="Q284" s="329">
        <v>23404</v>
      </c>
      <c r="R284" s="329">
        <v>130</v>
      </c>
      <c r="S284" s="331">
        <v>180</v>
      </c>
      <c r="T284" s="329"/>
      <c r="U284" s="329"/>
      <c r="V284" s="331"/>
      <c r="W284" s="331">
        <v>23404</v>
      </c>
      <c r="X284" s="331">
        <v>130</v>
      </c>
      <c r="Y284" s="331">
        <v>180</v>
      </c>
    </row>
    <row r="285" spans="1:25" ht="15">
      <c r="A285" s="326" t="str">
        <f t="shared" si="4"/>
        <v>17,0111882</v>
      </c>
      <c r="B285" s="329" t="s">
        <v>742</v>
      </c>
      <c r="C285" s="329" t="s">
        <v>743</v>
      </c>
      <c r="D285" s="329">
        <v>621</v>
      </c>
      <c r="E285" s="329" t="s">
        <v>768</v>
      </c>
      <c r="F285" s="329" t="s">
        <v>1345</v>
      </c>
      <c r="G285" s="329" t="s">
        <v>347</v>
      </c>
      <c r="H285" s="329" t="s">
        <v>750</v>
      </c>
      <c r="I285" s="329"/>
      <c r="J285" s="329"/>
      <c r="K285" s="329"/>
      <c r="L285" s="329" t="s">
        <v>343</v>
      </c>
      <c r="M285" s="329" t="s">
        <v>1346</v>
      </c>
      <c r="N285" s="330">
        <v>175</v>
      </c>
      <c r="O285" s="330">
        <v>31</v>
      </c>
      <c r="P285" s="329" t="s">
        <v>771</v>
      </c>
      <c r="Q285" s="329">
        <v>14902</v>
      </c>
      <c r="R285" s="329">
        <v>85</v>
      </c>
      <c r="S285" s="331">
        <v>175.3</v>
      </c>
      <c r="T285" s="329"/>
      <c r="U285" s="329"/>
      <c r="V285" s="331"/>
      <c r="W285" s="331">
        <v>14902</v>
      </c>
      <c r="X285" s="331">
        <v>85</v>
      </c>
      <c r="Y285" s="331">
        <v>175.3</v>
      </c>
    </row>
    <row r="286" spans="1:25" ht="15">
      <c r="A286" s="326" t="str">
        <f t="shared" si="4"/>
        <v>23,0121151</v>
      </c>
      <c r="B286" s="329" t="s">
        <v>742</v>
      </c>
      <c r="C286" s="329" t="s">
        <v>743</v>
      </c>
      <c r="D286" s="329">
        <v>621</v>
      </c>
      <c r="E286" s="329" t="s">
        <v>757</v>
      </c>
      <c r="F286" s="329" t="s">
        <v>1347</v>
      </c>
      <c r="G286" s="329" t="s">
        <v>343</v>
      </c>
      <c r="H286" s="329" t="s">
        <v>759</v>
      </c>
      <c r="I286" s="329"/>
      <c r="J286" s="329"/>
      <c r="K286" s="329"/>
      <c r="L286" s="329" t="s">
        <v>343</v>
      </c>
      <c r="M286" s="329" t="s">
        <v>1348</v>
      </c>
      <c r="N286" s="330">
        <v>122</v>
      </c>
      <c r="O286" s="330">
        <v>68</v>
      </c>
      <c r="P286" s="329" t="s">
        <v>771</v>
      </c>
      <c r="Q286" s="329">
        <v>2941</v>
      </c>
      <c r="R286" s="329">
        <v>24</v>
      </c>
      <c r="S286" s="331">
        <v>122.5</v>
      </c>
      <c r="T286" s="329"/>
      <c r="U286" s="329"/>
      <c r="V286" s="331"/>
      <c r="W286" s="331">
        <v>2941</v>
      </c>
      <c r="X286" s="331">
        <v>24</v>
      </c>
      <c r="Y286" s="331">
        <v>122.5</v>
      </c>
    </row>
    <row r="287" spans="1:25" ht="15">
      <c r="A287" s="326" t="str">
        <f t="shared" si="4"/>
        <v>18,0113810</v>
      </c>
      <c r="B287" s="329" t="s">
        <v>742</v>
      </c>
      <c r="C287" s="329" t="s">
        <v>752</v>
      </c>
      <c r="D287" s="329">
        <v>235</v>
      </c>
      <c r="E287" s="329" t="s">
        <v>1011</v>
      </c>
      <c r="F287" s="329" t="s">
        <v>1349</v>
      </c>
      <c r="G287" s="329" t="s">
        <v>347</v>
      </c>
      <c r="H287" s="329" t="s">
        <v>750</v>
      </c>
      <c r="I287" s="329"/>
      <c r="J287" s="329"/>
      <c r="K287" s="329"/>
      <c r="L287" s="329" t="s">
        <v>343</v>
      </c>
      <c r="M287" s="329" t="s">
        <v>1350</v>
      </c>
      <c r="N287" s="330">
        <v>136</v>
      </c>
      <c r="O287" s="330">
        <v>58</v>
      </c>
      <c r="P287" s="329" t="s">
        <v>756</v>
      </c>
      <c r="Q287" s="329">
        <v>609</v>
      </c>
      <c r="R287" s="329">
        <v>4</v>
      </c>
      <c r="S287" s="331">
        <v>152.2</v>
      </c>
      <c r="T287" s="329">
        <v>5683</v>
      </c>
      <c r="U287" s="329">
        <v>42</v>
      </c>
      <c r="V287" s="331">
        <v>135.3</v>
      </c>
      <c r="W287" s="331">
        <v>6292</v>
      </c>
      <c r="X287" s="331">
        <v>46</v>
      </c>
      <c r="Y287" s="331">
        <v>136.7</v>
      </c>
    </row>
    <row r="288" spans="1:25" ht="15">
      <c r="A288" s="326" t="str">
        <f t="shared" si="4"/>
        <v>23,0122275</v>
      </c>
      <c r="B288" s="329" t="s">
        <v>742</v>
      </c>
      <c r="C288" s="329" t="s">
        <v>752</v>
      </c>
      <c r="D288" s="329">
        <v>475</v>
      </c>
      <c r="E288" s="329" t="s">
        <v>757</v>
      </c>
      <c r="F288" s="329" t="s">
        <v>1351</v>
      </c>
      <c r="G288" s="329" t="s">
        <v>347</v>
      </c>
      <c r="H288" s="329" t="s">
        <v>763</v>
      </c>
      <c r="I288" s="329"/>
      <c r="J288" s="329"/>
      <c r="K288" s="329"/>
      <c r="L288" s="329" t="s">
        <v>343</v>
      </c>
      <c r="M288" s="329" t="s">
        <v>1352</v>
      </c>
      <c r="N288" s="330">
        <v>134</v>
      </c>
      <c r="O288" s="330">
        <v>60</v>
      </c>
      <c r="P288" s="329" t="s">
        <v>1028</v>
      </c>
      <c r="Q288" s="329">
        <v>5379</v>
      </c>
      <c r="R288" s="329">
        <v>40</v>
      </c>
      <c r="S288" s="331">
        <v>134.4</v>
      </c>
      <c r="T288" s="329"/>
      <c r="U288" s="329"/>
      <c r="V288" s="331"/>
      <c r="W288" s="331">
        <v>5379</v>
      </c>
      <c r="X288" s="331">
        <v>40</v>
      </c>
      <c r="Y288" s="331">
        <v>134.4</v>
      </c>
    </row>
    <row r="289" spans="1:25" ht="15">
      <c r="A289" s="326" t="str">
        <f t="shared" si="4"/>
        <v>17,0111771</v>
      </c>
      <c r="B289" s="329" t="s">
        <v>742</v>
      </c>
      <c r="C289" s="329" t="s">
        <v>752</v>
      </c>
      <c r="D289" s="329">
        <v>475</v>
      </c>
      <c r="E289" s="329" t="s">
        <v>768</v>
      </c>
      <c r="F289" s="329" t="s">
        <v>1353</v>
      </c>
      <c r="G289" s="329" t="s">
        <v>347</v>
      </c>
      <c r="H289" s="329" t="s">
        <v>952</v>
      </c>
      <c r="I289" s="329"/>
      <c r="J289" s="329"/>
      <c r="K289" s="329"/>
      <c r="L289" s="329" t="s">
        <v>149</v>
      </c>
      <c r="M289" s="329" t="s">
        <v>1354</v>
      </c>
      <c r="N289" s="330">
        <v>194</v>
      </c>
      <c r="O289" s="330">
        <v>18</v>
      </c>
      <c r="P289" s="329" t="s">
        <v>1028</v>
      </c>
      <c r="Q289" s="329"/>
      <c r="R289" s="329"/>
      <c r="S289" s="331"/>
      <c r="T289" s="329"/>
      <c r="U289" s="329"/>
      <c r="V289" s="331"/>
      <c r="W289" s="331"/>
      <c r="X289" s="331"/>
      <c r="Y289" s="331"/>
    </row>
    <row r="290" spans="1:25" ht="15">
      <c r="A290" s="326" t="str">
        <f t="shared" si="4"/>
        <v>24,0124361</v>
      </c>
      <c r="B290" s="329" t="s">
        <v>742</v>
      </c>
      <c r="C290" s="329" t="s">
        <v>743</v>
      </c>
      <c r="D290" s="329">
        <v>4</v>
      </c>
      <c r="E290" s="329" t="s">
        <v>783</v>
      </c>
      <c r="F290" s="329" t="s">
        <v>1355</v>
      </c>
      <c r="G290" s="329" t="s">
        <v>347</v>
      </c>
      <c r="H290" s="329" t="s">
        <v>750</v>
      </c>
      <c r="I290" s="329" t="s">
        <v>732</v>
      </c>
      <c r="J290" s="329"/>
      <c r="K290" s="329"/>
      <c r="L290" s="329" t="s">
        <v>343</v>
      </c>
      <c r="M290" s="329" t="s">
        <v>1356</v>
      </c>
      <c r="N290" s="330">
        <v>148</v>
      </c>
      <c r="O290" s="330">
        <v>50</v>
      </c>
      <c r="P290" s="329" t="s">
        <v>748</v>
      </c>
      <c r="Q290" s="329">
        <v>719</v>
      </c>
      <c r="R290" s="329">
        <v>5</v>
      </c>
      <c r="S290" s="331">
        <v>143.8</v>
      </c>
      <c r="T290" s="329"/>
      <c r="U290" s="329"/>
      <c r="V290" s="331"/>
      <c r="W290" s="331">
        <v>719</v>
      </c>
      <c r="X290" s="331">
        <v>5</v>
      </c>
      <c r="Y290" s="331">
        <v>143.8</v>
      </c>
    </row>
    <row r="291" spans="1:25" ht="15">
      <c r="A291" s="326" t="str">
        <f t="shared" si="4"/>
        <v>93,0072339</v>
      </c>
      <c r="B291" s="332" t="s">
        <v>742</v>
      </c>
      <c r="C291" s="329" t="s">
        <v>743</v>
      </c>
      <c r="D291" s="329">
        <v>626</v>
      </c>
      <c r="E291" s="332" t="s">
        <v>815</v>
      </c>
      <c r="F291" s="332" t="s">
        <v>1357</v>
      </c>
      <c r="G291" s="329" t="s">
        <v>347</v>
      </c>
      <c r="H291" s="329" t="s">
        <v>746</v>
      </c>
      <c r="I291" s="329"/>
      <c r="J291" s="329"/>
      <c r="K291" s="329"/>
      <c r="L291" s="329" t="s">
        <v>343</v>
      </c>
      <c r="M291" s="329" t="s">
        <v>1358</v>
      </c>
      <c r="N291" s="330">
        <v>165</v>
      </c>
      <c r="O291" s="330">
        <v>38</v>
      </c>
      <c r="P291" s="329" t="s">
        <v>941</v>
      </c>
      <c r="Q291" s="329">
        <v>5944</v>
      </c>
      <c r="R291" s="329">
        <v>36</v>
      </c>
      <c r="S291" s="331">
        <v>165.1</v>
      </c>
      <c r="T291" s="329"/>
      <c r="U291" s="329"/>
      <c r="V291" s="331"/>
      <c r="W291" s="331">
        <v>5944</v>
      </c>
      <c r="X291" s="331">
        <v>36</v>
      </c>
      <c r="Y291" s="331">
        <v>165.1</v>
      </c>
    </row>
    <row r="292" spans="1:25" ht="15">
      <c r="A292" s="326" t="str">
        <f t="shared" si="4"/>
        <v>85,0025087</v>
      </c>
      <c r="B292" s="329" t="s">
        <v>742</v>
      </c>
      <c r="C292" s="329" t="s">
        <v>778</v>
      </c>
      <c r="D292" s="329">
        <v>3</v>
      </c>
      <c r="E292" s="329" t="s">
        <v>849</v>
      </c>
      <c r="F292" s="329" t="s">
        <v>1359</v>
      </c>
      <c r="G292" s="329" t="s">
        <v>343</v>
      </c>
      <c r="H292" s="329" t="s">
        <v>776</v>
      </c>
      <c r="I292" s="329"/>
      <c r="J292" s="329"/>
      <c r="K292" s="329"/>
      <c r="L292" s="329" t="s">
        <v>343</v>
      </c>
      <c r="M292" s="329" t="s">
        <v>1360</v>
      </c>
      <c r="N292" s="330">
        <v>160</v>
      </c>
      <c r="O292" s="330">
        <v>42</v>
      </c>
      <c r="P292" s="329" t="s">
        <v>782</v>
      </c>
      <c r="Q292" s="329">
        <v>18565</v>
      </c>
      <c r="R292" s="329">
        <v>116</v>
      </c>
      <c r="S292" s="331">
        <v>160</v>
      </c>
      <c r="T292" s="329"/>
      <c r="U292" s="329"/>
      <c r="V292" s="331"/>
      <c r="W292" s="331">
        <v>18565</v>
      </c>
      <c r="X292" s="331">
        <v>116</v>
      </c>
      <c r="Y292" s="331">
        <v>160</v>
      </c>
    </row>
    <row r="293" spans="1:25" ht="15">
      <c r="A293" s="326" t="str">
        <f t="shared" si="4"/>
        <v>85,0041915</v>
      </c>
      <c r="B293" s="329" t="s">
        <v>742</v>
      </c>
      <c r="C293" s="329" t="s">
        <v>778</v>
      </c>
      <c r="D293" s="329">
        <v>3</v>
      </c>
      <c r="E293" s="329" t="s">
        <v>849</v>
      </c>
      <c r="F293" s="329" t="s">
        <v>1361</v>
      </c>
      <c r="G293" s="329" t="s">
        <v>347</v>
      </c>
      <c r="H293" s="329" t="s">
        <v>776</v>
      </c>
      <c r="I293" s="329"/>
      <c r="J293" s="329"/>
      <c r="K293" s="329"/>
      <c r="L293" s="329" t="s">
        <v>343</v>
      </c>
      <c r="M293" s="329" t="s">
        <v>1362</v>
      </c>
      <c r="N293" s="330">
        <v>194</v>
      </c>
      <c r="O293" s="330">
        <v>18</v>
      </c>
      <c r="P293" s="329" t="s">
        <v>782</v>
      </c>
      <c r="Q293" s="329"/>
      <c r="R293" s="329"/>
      <c r="S293" s="331"/>
      <c r="T293" s="329"/>
      <c r="U293" s="329"/>
      <c r="V293" s="331"/>
      <c r="W293" s="331"/>
      <c r="X293" s="331"/>
      <c r="Y293" s="331"/>
    </row>
    <row r="294" spans="1:25" ht="15">
      <c r="A294" s="326" t="str">
        <f t="shared" si="4"/>
        <v>87,0053795</v>
      </c>
      <c r="B294" s="329" t="s">
        <v>742</v>
      </c>
      <c r="C294" s="329" t="s">
        <v>752</v>
      </c>
      <c r="D294" s="329">
        <v>476</v>
      </c>
      <c r="E294" s="329" t="s">
        <v>835</v>
      </c>
      <c r="F294" s="329" t="s">
        <v>1363</v>
      </c>
      <c r="G294" s="329" t="s">
        <v>347</v>
      </c>
      <c r="H294" s="329" t="s">
        <v>776</v>
      </c>
      <c r="I294" s="329"/>
      <c r="J294" s="329"/>
      <c r="K294" s="329"/>
      <c r="L294" s="329" t="s">
        <v>149</v>
      </c>
      <c r="M294" s="329" t="s">
        <v>696</v>
      </c>
      <c r="N294" s="330">
        <v>146</v>
      </c>
      <c r="O294" s="330">
        <v>51</v>
      </c>
      <c r="P294" s="329" t="s">
        <v>777</v>
      </c>
      <c r="Q294" s="329">
        <v>6165</v>
      </c>
      <c r="R294" s="329">
        <v>42</v>
      </c>
      <c r="S294" s="331">
        <v>146.7</v>
      </c>
      <c r="T294" s="329"/>
      <c r="U294" s="329"/>
      <c r="V294" s="331"/>
      <c r="W294" s="331">
        <v>6165</v>
      </c>
      <c r="X294" s="331">
        <v>42</v>
      </c>
      <c r="Y294" s="331">
        <v>146.7</v>
      </c>
    </row>
    <row r="295" spans="1:25" ht="15">
      <c r="A295" s="326" t="str">
        <f t="shared" si="4"/>
        <v>20,0116793</v>
      </c>
      <c r="B295" s="329" t="s">
        <v>742</v>
      </c>
      <c r="C295" s="329" t="s">
        <v>743</v>
      </c>
      <c r="D295" s="329">
        <v>621</v>
      </c>
      <c r="E295" s="329" t="s">
        <v>765</v>
      </c>
      <c r="F295" s="329" t="s">
        <v>1364</v>
      </c>
      <c r="G295" s="329" t="s">
        <v>347</v>
      </c>
      <c r="H295" s="329" t="s">
        <v>750</v>
      </c>
      <c r="I295" s="329"/>
      <c r="J295" s="329"/>
      <c r="K295" s="329"/>
      <c r="L295" s="329" t="s">
        <v>343</v>
      </c>
      <c r="M295" s="329" t="s">
        <v>1365</v>
      </c>
      <c r="N295" s="330">
        <v>168</v>
      </c>
      <c r="O295" s="330">
        <v>36</v>
      </c>
      <c r="P295" s="329" t="s">
        <v>771</v>
      </c>
      <c r="Q295" s="329">
        <v>12809</v>
      </c>
      <c r="R295" s="329">
        <v>76</v>
      </c>
      <c r="S295" s="331">
        <v>168.5</v>
      </c>
      <c r="T295" s="329"/>
      <c r="U295" s="329"/>
      <c r="V295" s="331"/>
      <c r="W295" s="331">
        <v>12809</v>
      </c>
      <c r="X295" s="331">
        <v>76</v>
      </c>
      <c r="Y295" s="331">
        <v>168.5</v>
      </c>
    </row>
    <row r="296" spans="1:25" ht="15">
      <c r="A296" s="326" t="str">
        <f t="shared" si="4"/>
        <v>24,0123225</v>
      </c>
      <c r="B296" s="329" t="s">
        <v>742</v>
      </c>
      <c r="C296" s="329" t="s">
        <v>743</v>
      </c>
      <c r="D296" s="329">
        <v>621</v>
      </c>
      <c r="E296" s="329" t="s">
        <v>783</v>
      </c>
      <c r="F296" s="329" t="s">
        <v>1366</v>
      </c>
      <c r="G296" s="329" t="s">
        <v>347</v>
      </c>
      <c r="H296" s="329" t="s">
        <v>776</v>
      </c>
      <c r="I296" s="329" t="s">
        <v>732</v>
      </c>
      <c r="J296" s="329"/>
      <c r="K296" s="329"/>
      <c r="L296" s="329" t="s">
        <v>343</v>
      </c>
      <c r="M296" s="329" t="s">
        <v>1367</v>
      </c>
      <c r="N296" s="330">
        <v>148</v>
      </c>
      <c r="O296" s="330">
        <v>50</v>
      </c>
      <c r="P296" s="329" t="s">
        <v>771</v>
      </c>
      <c r="Q296" s="329">
        <v>1754</v>
      </c>
      <c r="R296" s="329">
        <v>12</v>
      </c>
      <c r="S296" s="331">
        <v>146.1</v>
      </c>
      <c r="T296" s="329"/>
      <c r="U296" s="329"/>
      <c r="V296" s="331"/>
      <c r="W296" s="331">
        <v>1754</v>
      </c>
      <c r="X296" s="331">
        <v>12</v>
      </c>
      <c r="Y296" s="331">
        <v>146.1</v>
      </c>
    </row>
    <row r="297" spans="1:25" ht="15">
      <c r="A297" s="326" t="str">
        <f t="shared" si="4"/>
        <v>24,0124477</v>
      </c>
      <c r="B297" s="329" t="s">
        <v>742</v>
      </c>
      <c r="C297" s="329" t="s">
        <v>752</v>
      </c>
      <c r="D297" s="329">
        <v>4</v>
      </c>
      <c r="E297" s="329" t="s">
        <v>783</v>
      </c>
      <c r="F297" s="329" t="s">
        <v>1368</v>
      </c>
      <c r="G297" s="329" t="s">
        <v>347</v>
      </c>
      <c r="H297" s="329" t="s">
        <v>750</v>
      </c>
      <c r="I297" s="329" t="s">
        <v>732</v>
      </c>
      <c r="J297" s="329"/>
      <c r="K297" s="329"/>
      <c r="L297" s="329" t="s">
        <v>343</v>
      </c>
      <c r="M297" s="329" t="s">
        <v>1369</v>
      </c>
      <c r="N297" s="330">
        <v>150</v>
      </c>
      <c r="O297" s="330">
        <v>49</v>
      </c>
      <c r="P297" s="329" t="s">
        <v>829</v>
      </c>
      <c r="Q297" s="329"/>
      <c r="R297" s="329"/>
      <c r="S297" s="331"/>
      <c r="T297" s="329"/>
      <c r="U297" s="329"/>
      <c r="V297" s="331"/>
      <c r="W297" s="331"/>
      <c r="X297" s="331"/>
      <c r="Y297" s="331"/>
    </row>
    <row r="298" spans="1:25" ht="15">
      <c r="A298" s="326" t="str">
        <f t="shared" si="4"/>
        <v>23,0121778</v>
      </c>
      <c r="B298" s="329" t="s">
        <v>742</v>
      </c>
      <c r="C298" s="329" t="s">
        <v>752</v>
      </c>
      <c r="D298" s="329">
        <v>477</v>
      </c>
      <c r="E298" s="329" t="s">
        <v>757</v>
      </c>
      <c r="F298" s="329" t="s">
        <v>1370</v>
      </c>
      <c r="G298" s="329" t="s">
        <v>347</v>
      </c>
      <c r="H298" s="329" t="s">
        <v>759</v>
      </c>
      <c r="I298" s="329"/>
      <c r="J298" s="329"/>
      <c r="K298" s="329"/>
      <c r="L298" s="329" t="s">
        <v>343</v>
      </c>
      <c r="M298" s="329" t="s">
        <v>1371</v>
      </c>
      <c r="N298" s="330">
        <v>171</v>
      </c>
      <c r="O298" s="330">
        <v>34</v>
      </c>
      <c r="P298" s="329" t="s">
        <v>786</v>
      </c>
      <c r="Q298" s="329">
        <v>1200</v>
      </c>
      <c r="R298" s="329">
        <v>9</v>
      </c>
      <c r="S298" s="331">
        <v>133.3</v>
      </c>
      <c r="T298" s="329"/>
      <c r="U298" s="329"/>
      <c r="V298" s="331"/>
      <c r="W298" s="331">
        <v>1200</v>
      </c>
      <c r="X298" s="331">
        <v>9</v>
      </c>
      <c r="Y298" s="331">
        <v>133.3</v>
      </c>
    </row>
    <row r="299" spans="1:25" ht="15">
      <c r="A299" s="326" t="str">
        <f t="shared" si="4"/>
        <v>21,0118528</v>
      </c>
      <c r="B299" s="329" t="s">
        <v>742</v>
      </c>
      <c r="C299" s="329" t="s">
        <v>743</v>
      </c>
      <c r="D299" s="329">
        <v>4</v>
      </c>
      <c r="E299" s="329" t="s">
        <v>919</v>
      </c>
      <c r="F299" s="329" t="s">
        <v>1372</v>
      </c>
      <c r="G299" s="329" t="s">
        <v>347</v>
      </c>
      <c r="H299" s="329" t="s">
        <v>750</v>
      </c>
      <c r="I299" s="329"/>
      <c r="J299" s="329"/>
      <c r="K299" s="329"/>
      <c r="L299" s="329" t="s">
        <v>343</v>
      </c>
      <c r="M299" s="329" t="s">
        <v>1373</v>
      </c>
      <c r="N299" s="330">
        <v>194</v>
      </c>
      <c r="O299" s="330">
        <v>18</v>
      </c>
      <c r="P299" s="329" t="s">
        <v>748</v>
      </c>
      <c r="Q299" s="329"/>
      <c r="R299" s="329"/>
      <c r="S299" s="331"/>
      <c r="T299" s="329"/>
      <c r="U299" s="329"/>
      <c r="V299" s="331"/>
      <c r="W299" s="331"/>
      <c r="X299" s="331"/>
      <c r="Y299" s="331"/>
    </row>
    <row r="300" spans="1:25" ht="15">
      <c r="A300" s="326" t="str">
        <f t="shared" si="4"/>
        <v>23,0121873</v>
      </c>
      <c r="B300" s="329" t="s">
        <v>742</v>
      </c>
      <c r="C300" s="329" t="s">
        <v>752</v>
      </c>
      <c r="D300" s="329">
        <v>477</v>
      </c>
      <c r="E300" s="329" t="s">
        <v>757</v>
      </c>
      <c r="F300" s="329" t="s">
        <v>1374</v>
      </c>
      <c r="G300" s="329" t="s">
        <v>347</v>
      </c>
      <c r="H300" s="329" t="s">
        <v>807</v>
      </c>
      <c r="I300" s="329"/>
      <c r="J300" s="329"/>
      <c r="K300" s="329"/>
      <c r="L300" s="329" t="s">
        <v>343</v>
      </c>
      <c r="M300" s="329" t="s">
        <v>1375</v>
      </c>
      <c r="N300" s="330">
        <v>114</v>
      </c>
      <c r="O300" s="330">
        <v>74</v>
      </c>
      <c r="P300" s="329" t="s">
        <v>786</v>
      </c>
      <c r="Q300" s="329">
        <v>3648</v>
      </c>
      <c r="R300" s="329">
        <v>32</v>
      </c>
      <c r="S300" s="331">
        <v>114</v>
      </c>
      <c r="T300" s="329"/>
      <c r="U300" s="329"/>
      <c r="V300" s="331"/>
      <c r="W300" s="331">
        <v>3648</v>
      </c>
      <c r="X300" s="331">
        <v>32</v>
      </c>
      <c r="Y300" s="331">
        <v>114</v>
      </c>
    </row>
    <row r="301" spans="1:25" ht="15">
      <c r="A301" s="326" t="str">
        <f t="shared" si="4"/>
        <v>23,0121874</v>
      </c>
      <c r="B301" s="329" t="s">
        <v>742</v>
      </c>
      <c r="C301" s="329" t="s">
        <v>752</v>
      </c>
      <c r="D301" s="329">
        <v>477</v>
      </c>
      <c r="E301" s="329" t="s">
        <v>757</v>
      </c>
      <c r="F301" s="329" t="s">
        <v>1376</v>
      </c>
      <c r="G301" s="329" t="s">
        <v>347</v>
      </c>
      <c r="H301" s="329" t="s">
        <v>802</v>
      </c>
      <c r="I301" s="329"/>
      <c r="J301" s="329"/>
      <c r="K301" s="329"/>
      <c r="L301" s="329" t="s">
        <v>343</v>
      </c>
      <c r="M301" s="329" t="s">
        <v>1377</v>
      </c>
      <c r="N301" s="330">
        <v>91</v>
      </c>
      <c r="O301" s="330">
        <v>80</v>
      </c>
      <c r="P301" s="329" t="s">
        <v>786</v>
      </c>
      <c r="Q301" s="329">
        <v>1643</v>
      </c>
      <c r="R301" s="329">
        <v>18</v>
      </c>
      <c r="S301" s="331">
        <v>91.2</v>
      </c>
      <c r="T301" s="329"/>
      <c r="U301" s="329"/>
      <c r="V301" s="331"/>
      <c r="W301" s="331">
        <v>1643</v>
      </c>
      <c r="X301" s="331">
        <v>18</v>
      </c>
      <c r="Y301" s="331">
        <v>91.2</v>
      </c>
    </row>
    <row r="302" spans="1:25" ht="15">
      <c r="A302" s="326" t="str">
        <f t="shared" si="4"/>
        <v>89,0058886</v>
      </c>
      <c r="B302" s="329" t="s">
        <v>742</v>
      </c>
      <c r="C302" s="329" t="s">
        <v>752</v>
      </c>
      <c r="D302" s="329">
        <v>235</v>
      </c>
      <c r="E302" s="329" t="s">
        <v>1000</v>
      </c>
      <c r="F302" s="329" t="s">
        <v>1378</v>
      </c>
      <c r="G302" s="329" t="s">
        <v>347</v>
      </c>
      <c r="H302" s="329" t="s">
        <v>746</v>
      </c>
      <c r="I302" s="329"/>
      <c r="J302" s="329"/>
      <c r="K302" s="329"/>
      <c r="L302" s="329" t="s">
        <v>149</v>
      </c>
      <c r="M302" s="329" t="s">
        <v>1379</v>
      </c>
      <c r="N302" s="330">
        <v>173</v>
      </c>
      <c r="O302" s="330">
        <v>32</v>
      </c>
      <c r="P302" s="329" t="s">
        <v>756</v>
      </c>
      <c r="Q302" s="329">
        <v>9862</v>
      </c>
      <c r="R302" s="329">
        <v>57</v>
      </c>
      <c r="S302" s="331">
        <v>173</v>
      </c>
      <c r="T302" s="329">
        <v>9772</v>
      </c>
      <c r="U302" s="329">
        <v>57</v>
      </c>
      <c r="V302" s="331">
        <v>171.4</v>
      </c>
      <c r="W302" s="331">
        <v>19634</v>
      </c>
      <c r="X302" s="331">
        <v>114</v>
      </c>
      <c r="Y302" s="331">
        <v>172.2</v>
      </c>
    </row>
    <row r="303" spans="1:25" ht="15">
      <c r="A303" s="326" t="str">
        <f t="shared" si="4"/>
        <v>04,0086271</v>
      </c>
      <c r="B303" s="329" t="s">
        <v>742</v>
      </c>
      <c r="C303" s="329" t="s">
        <v>752</v>
      </c>
      <c r="D303" s="329">
        <v>235</v>
      </c>
      <c r="E303" s="329" t="s">
        <v>830</v>
      </c>
      <c r="F303" s="329" t="s">
        <v>1380</v>
      </c>
      <c r="G303" s="329" t="s">
        <v>343</v>
      </c>
      <c r="H303" s="329" t="s">
        <v>746</v>
      </c>
      <c r="I303" s="329"/>
      <c r="J303" s="329"/>
      <c r="K303" s="329"/>
      <c r="L303" s="329" t="s">
        <v>149</v>
      </c>
      <c r="M303" s="329" t="s">
        <v>1381</v>
      </c>
      <c r="N303" s="330">
        <v>138</v>
      </c>
      <c r="O303" s="330">
        <v>57</v>
      </c>
      <c r="P303" s="329" t="s">
        <v>756</v>
      </c>
      <c r="Q303" s="329">
        <v>7496</v>
      </c>
      <c r="R303" s="329">
        <v>54</v>
      </c>
      <c r="S303" s="331">
        <v>138.8</v>
      </c>
      <c r="T303" s="329">
        <v>7930</v>
      </c>
      <c r="U303" s="329">
        <v>57</v>
      </c>
      <c r="V303" s="331">
        <v>139.1</v>
      </c>
      <c r="W303" s="331">
        <v>15426</v>
      </c>
      <c r="X303" s="331">
        <v>111</v>
      </c>
      <c r="Y303" s="331">
        <v>138.9</v>
      </c>
    </row>
    <row r="304" spans="1:25" ht="15">
      <c r="A304" s="326" t="str">
        <f t="shared" si="4"/>
        <v>17,0111639</v>
      </c>
      <c r="B304" s="329" t="s">
        <v>742</v>
      </c>
      <c r="C304" s="329" t="s">
        <v>743</v>
      </c>
      <c r="D304" s="329">
        <v>621</v>
      </c>
      <c r="E304" s="329" t="s">
        <v>768</v>
      </c>
      <c r="F304" s="329" t="s">
        <v>1382</v>
      </c>
      <c r="G304" s="329" t="s">
        <v>347</v>
      </c>
      <c r="H304" s="329" t="s">
        <v>776</v>
      </c>
      <c r="I304" s="329"/>
      <c r="J304" s="329"/>
      <c r="K304" s="329"/>
      <c r="L304" s="329" t="s">
        <v>343</v>
      </c>
      <c r="M304" s="329" t="s">
        <v>1383</v>
      </c>
      <c r="N304" s="330">
        <v>154</v>
      </c>
      <c r="O304" s="330">
        <v>46</v>
      </c>
      <c r="P304" s="329" t="s">
        <v>771</v>
      </c>
      <c r="Q304" s="329">
        <v>9111</v>
      </c>
      <c r="R304" s="329">
        <v>59</v>
      </c>
      <c r="S304" s="331">
        <v>154.4</v>
      </c>
      <c r="T304" s="329"/>
      <c r="U304" s="329"/>
      <c r="V304" s="331"/>
      <c r="W304" s="331">
        <v>9111</v>
      </c>
      <c r="X304" s="331">
        <v>59</v>
      </c>
      <c r="Y304" s="331">
        <v>154.4</v>
      </c>
    </row>
    <row r="305" spans="1:25" ht="15">
      <c r="A305" s="326" t="str">
        <f t="shared" si="4"/>
        <v>19,0115507</v>
      </c>
      <c r="B305" s="329" t="s">
        <v>742</v>
      </c>
      <c r="C305" s="329" t="s">
        <v>752</v>
      </c>
      <c r="D305" s="329">
        <v>475</v>
      </c>
      <c r="E305" s="329" t="s">
        <v>790</v>
      </c>
      <c r="F305" s="329" t="s">
        <v>1384</v>
      </c>
      <c r="G305" s="329" t="s">
        <v>347</v>
      </c>
      <c r="H305" s="329" t="s">
        <v>763</v>
      </c>
      <c r="I305" s="329"/>
      <c r="J305" s="329"/>
      <c r="K305" s="329"/>
      <c r="L305" s="329" t="s">
        <v>149</v>
      </c>
      <c r="M305" s="329" t="s">
        <v>1385</v>
      </c>
      <c r="N305" s="330">
        <v>152</v>
      </c>
      <c r="O305" s="330">
        <v>47</v>
      </c>
      <c r="P305" s="329" t="s">
        <v>1028</v>
      </c>
      <c r="Q305" s="329">
        <v>8543</v>
      </c>
      <c r="R305" s="329">
        <v>56</v>
      </c>
      <c r="S305" s="331">
        <v>152.5</v>
      </c>
      <c r="T305" s="329">
        <v>6306</v>
      </c>
      <c r="U305" s="329">
        <v>42</v>
      </c>
      <c r="V305" s="331">
        <v>150.1</v>
      </c>
      <c r="W305" s="331">
        <v>14849</v>
      </c>
      <c r="X305" s="331">
        <v>98</v>
      </c>
      <c r="Y305" s="331">
        <v>151.5</v>
      </c>
    </row>
    <row r="306" spans="1:25" ht="15">
      <c r="A306" s="326" t="str">
        <f t="shared" si="4"/>
        <v>20,0118272</v>
      </c>
      <c r="B306" s="329" t="s">
        <v>742</v>
      </c>
      <c r="C306" s="329" t="s">
        <v>752</v>
      </c>
      <c r="D306" s="329">
        <v>235</v>
      </c>
      <c r="E306" s="329" t="s">
        <v>765</v>
      </c>
      <c r="F306" s="329" t="s">
        <v>1386</v>
      </c>
      <c r="G306" s="329" t="s">
        <v>347</v>
      </c>
      <c r="H306" s="329" t="s">
        <v>776</v>
      </c>
      <c r="I306" s="329"/>
      <c r="J306" s="329"/>
      <c r="K306" s="329"/>
      <c r="L306" s="329" t="s">
        <v>343</v>
      </c>
      <c r="M306" s="329" t="s">
        <v>1387</v>
      </c>
      <c r="N306" s="330">
        <v>136</v>
      </c>
      <c r="O306" s="330">
        <v>58</v>
      </c>
      <c r="P306" s="329" t="s">
        <v>756</v>
      </c>
      <c r="Q306" s="329">
        <v>5442</v>
      </c>
      <c r="R306" s="329">
        <v>40</v>
      </c>
      <c r="S306" s="331">
        <v>136</v>
      </c>
      <c r="T306" s="329">
        <v>17681</v>
      </c>
      <c r="U306" s="329">
        <v>120</v>
      </c>
      <c r="V306" s="331">
        <v>147.3</v>
      </c>
      <c r="W306" s="331">
        <v>23123</v>
      </c>
      <c r="X306" s="331">
        <v>160</v>
      </c>
      <c r="Y306" s="331">
        <v>144.5</v>
      </c>
    </row>
    <row r="307" spans="1:25" ht="15">
      <c r="A307" s="326" t="str">
        <f t="shared" si="4"/>
        <v>22,0120017</v>
      </c>
      <c r="B307" s="329" t="s">
        <v>742</v>
      </c>
      <c r="C307" s="329" t="s">
        <v>743</v>
      </c>
      <c r="D307" s="329">
        <v>4</v>
      </c>
      <c r="E307" s="329" t="s">
        <v>761</v>
      </c>
      <c r="F307" s="329" t="s">
        <v>1388</v>
      </c>
      <c r="G307" s="329" t="s">
        <v>343</v>
      </c>
      <c r="H307" s="329" t="s">
        <v>807</v>
      </c>
      <c r="I307" s="329"/>
      <c r="J307" s="329"/>
      <c r="K307" s="329"/>
      <c r="L307" s="329" t="s">
        <v>343</v>
      </c>
      <c r="M307" s="329" t="s">
        <v>1389</v>
      </c>
      <c r="N307" s="330">
        <v>93</v>
      </c>
      <c r="O307" s="330">
        <v>80</v>
      </c>
      <c r="P307" s="329" t="s">
        <v>748</v>
      </c>
      <c r="Q307" s="329">
        <v>2236</v>
      </c>
      <c r="R307" s="329">
        <v>24</v>
      </c>
      <c r="S307" s="331">
        <v>93.1</v>
      </c>
      <c r="T307" s="329"/>
      <c r="U307" s="329"/>
      <c r="V307" s="331"/>
      <c r="W307" s="331">
        <v>2236</v>
      </c>
      <c r="X307" s="331">
        <v>24</v>
      </c>
      <c r="Y307" s="331">
        <v>93.1</v>
      </c>
    </row>
    <row r="308" spans="1:25" ht="15">
      <c r="A308" s="326" t="str">
        <f t="shared" si="4"/>
        <v>87,0053375</v>
      </c>
      <c r="B308" s="329" t="s">
        <v>742</v>
      </c>
      <c r="C308" s="329" t="s">
        <v>743</v>
      </c>
      <c r="D308" s="329">
        <v>621</v>
      </c>
      <c r="E308" s="329" t="s">
        <v>835</v>
      </c>
      <c r="F308" s="329" t="s">
        <v>1390</v>
      </c>
      <c r="G308" s="329" t="s">
        <v>347</v>
      </c>
      <c r="H308" s="329" t="s">
        <v>776</v>
      </c>
      <c r="I308" s="329"/>
      <c r="J308" s="329"/>
      <c r="K308" s="329"/>
      <c r="L308" s="329" t="s">
        <v>343</v>
      </c>
      <c r="M308" s="329" t="s">
        <v>1391</v>
      </c>
      <c r="N308" s="330">
        <v>179</v>
      </c>
      <c r="O308" s="330">
        <v>28</v>
      </c>
      <c r="P308" s="329" t="s">
        <v>771</v>
      </c>
      <c r="Q308" s="329">
        <v>7738</v>
      </c>
      <c r="R308" s="329">
        <v>43</v>
      </c>
      <c r="S308" s="331">
        <v>179.9</v>
      </c>
      <c r="T308" s="329"/>
      <c r="U308" s="329"/>
      <c r="V308" s="331"/>
      <c r="W308" s="331">
        <v>7738</v>
      </c>
      <c r="X308" s="331">
        <v>43</v>
      </c>
      <c r="Y308" s="331">
        <v>179.9</v>
      </c>
    </row>
    <row r="309" spans="1:25" ht="15">
      <c r="A309" s="326" t="str">
        <f t="shared" si="4"/>
        <v>05,0088739</v>
      </c>
      <c r="B309" s="329" t="s">
        <v>742</v>
      </c>
      <c r="C309" s="329" t="s">
        <v>743</v>
      </c>
      <c r="D309" s="329">
        <v>5</v>
      </c>
      <c r="E309" s="329" t="s">
        <v>935</v>
      </c>
      <c r="F309" s="329" t="s">
        <v>1392</v>
      </c>
      <c r="G309" s="329" t="s">
        <v>343</v>
      </c>
      <c r="H309" s="329" t="s">
        <v>746</v>
      </c>
      <c r="I309" s="329"/>
      <c r="J309" s="329"/>
      <c r="K309" s="329"/>
      <c r="L309" s="329" t="s">
        <v>343</v>
      </c>
      <c r="M309" s="329" t="s">
        <v>1393</v>
      </c>
      <c r="N309" s="330">
        <v>152</v>
      </c>
      <c r="O309" s="330">
        <v>47</v>
      </c>
      <c r="P309" s="329" t="s">
        <v>798</v>
      </c>
      <c r="Q309" s="329">
        <v>1873</v>
      </c>
      <c r="R309" s="329">
        <v>14</v>
      </c>
      <c r="S309" s="331">
        <v>133.7</v>
      </c>
      <c r="T309" s="329"/>
      <c r="U309" s="329"/>
      <c r="V309" s="331"/>
      <c r="W309" s="331">
        <v>1873</v>
      </c>
      <c r="X309" s="331">
        <v>14</v>
      </c>
      <c r="Y309" s="331">
        <v>133.7</v>
      </c>
    </row>
    <row r="310" spans="1:25" ht="15">
      <c r="A310" s="326" t="str">
        <f t="shared" si="4"/>
        <v>20,0117388</v>
      </c>
      <c r="B310" s="329" t="s">
        <v>742</v>
      </c>
      <c r="C310" s="329" t="s">
        <v>752</v>
      </c>
      <c r="D310" s="329">
        <v>477</v>
      </c>
      <c r="E310" s="329" t="s">
        <v>765</v>
      </c>
      <c r="F310" s="329" t="s">
        <v>1394</v>
      </c>
      <c r="G310" s="329" t="s">
        <v>347</v>
      </c>
      <c r="H310" s="329" t="s">
        <v>750</v>
      </c>
      <c r="I310" s="329"/>
      <c r="J310" s="329"/>
      <c r="K310" s="329"/>
      <c r="L310" s="329" t="s">
        <v>343</v>
      </c>
      <c r="M310" s="329" t="s">
        <v>1395</v>
      </c>
      <c r="N310" s="330">
        <v>197</v>
      </c>
      <c r="O310" s="330">
        <v>16</v>
      </c>
      <c r="P310" s="329" t="s">
        <v>786</v>
      </c>
      <c r="Q310" s="329">
        <v>12427</v>
      </c>
      <c r="R310" s="329">
        <v>63</v>
      </c>
      <c r="S310" s="331">
        <v>197.2</v>
      </c>
      <c r="T310" s="329"/>
      <c r="U310" s="329"/>
      <c r="V310" s="331"/>
      <c r="W310" s="331">
        <v>12427</v>
      </c>
      <c r="X310" s="331">
        <v>63</v>
      </c>
      <c r="Y310" s="331">
        <v>197.2</v>
      </c>
    </row>
    <row r="311" spans="1:25" ht="15">
      <c r="A311" s="326" t="str">
        <f t="shared" si="4"/>
        <v>23,0121067</v>
      </c>
      <c r="B311" s="329" t="s">
        <v>742</v>
      </c>
      <c r="C311" s="329" t="s">
        <v>743</v>
      </c>
      <c r="D311" s="329">
        <v>5</v>
      </c>
      <c r="E311" s="329" t="s">
        <v>757</v>
      </c>
      <c r="F311" s="329" t="s">
        <v>1396</v>
      </c>
      <c r="G311" s="329" t="s">
        <v>343</v>
      </c>
      <c r="H311" s="329" t="s">
        <v>895</v>
      </c>
      <c r="I311" s="329"/>
      <c r="J311" s="329"/>
      <c r="K311" s="329"/>
      <c r="L311" s="329" t="s">
        <v>343</v>
      </c>
      <c r="M311" s="329" t="s">
        <v>1397</v>
      </c>
      <c r="N311" s="330">
        <v>105</v>
      </c>
      <c r="O311" s="330">
        <v>80</v>
      </c>
      <c r="P311" s="329" t="s">
        <v>798</v>
      </c>
      <c r="Q311" s="329"/>
      <c r="R311" s="329"/>
      <c r="S311" s="331"/>
      <c r="T311" s="329"/>
      <c r="U311" s="329"/>
      <c r="V311" s="331"/>
      <c r="W311" s="331"/>
      <c r="X311" s="331"/>
      <c r="Y311" s="331"/>
    </row>
    <row r="312" spans="1:25" ht="15">
      <c r="A312" s="326" t="str">
        <f t="shared" si="4"/>
        <v>23,0121066</v>
      </c>
      <c r="B312" s="329" t="s">
        <v>742</v>
      </c>
      <c r="C312" s="329" t="s">
        <v>743</v>
      </c>
      <c r="D312" s="329">
        <v>5</v>
      </c>
      <c r="E312" s="329" t="s">
        <v>757</v>
      </c>
      <c r="F312" s="329" t="s">
        <v>1398</v>
      </c>
      <c r="G312" s="329" t="s">
        <v>343</v>
      </c>
      <c r="H312" s="329" t="s">
        <v>763</v>
      </c>
      <c r="I312" s="329"/>
      <c r="J312" s="329"/>
      <c r="K312" s="329"/>
      <c r="L312" s="329" t="s">
        <v>343</v>
      </c>
      <c r="M312" s="329" t="s">
        <v>1399</v>
      </c>
      <c r="N312" s="330">
        <v>165</v>
      </c>
      <c r="O312" s="330">
        <v>38</v>
      </c>
      <c r="P312" s="329" t="s">
        <v>798</v>
      </c>
      <c r="Q312" s="329"/>
      <c r="R312" s="329"/>
      <c r="S312" s="331"/>
      <c r="T312" s="329"/>
      <c r="U312" s="329"/>
      <c r="V312" s="331"/>
      <c r="W312" s="331"/>
      <c r="X312" s="331"/>
      <c r="Y312" s="331"/>
    </row>
    <row r="313" spans="1:25" ht="15">
      <c r="A313" s="326" t="str">
        <f t="shared" si="4"/>
        <v>11,0102916</v>
      </c>
      <c r="B313" s="329" t="s">
        <v>742</v>
      </c>
      <c r="C313" s="329" t="s">
        <v>743</v>
      </c>
      <c r="D313" s="329">
        <v>4</v>
      </c>
      <c r="E313" s="329" t="s">
        <v>1302</v>
      </c>
      <c r="F313" s="329" t="s">
        <v>1400</v>
      </c>
      <c r="G313" s="329" t="s">
        <v>347</v>
      </c>
      <c r="H313" s="329" t="s">
        <v>776</v>
      </c>
      <c r="I313" s="329"/>
      <c r="J313" s="329"/>
      <c r="K313" s="329" t="s">
        <v>321</v>
      </c>
      <c r="L313" s="329" t="s">
        <v>343</v>
      </c>
      <c r="M313" s="329" t="s">
        <v>1401</v>
      </c>
      <c r="N313" s="330">
        <v>139</v>
      </c>
      <c r="O313" s="330">
        <v>56</v>
      </c>
      <c r="P313" s="329" t="s">
        <v>748</v>
      </c>
      <c r="Q313" s="329">
        <v>5442</v>
      </c>
      <c r="R313" s="329">
        <v>39</v>
      </c>
      <c r="S313" s="331">
        <v>139.5</v>
      </c>
      <c r="T313" s="329"/>
      <c r="U313" s="329"/>
      <c r="V313" s="331"/>
      <c r="W313" s="331">
        <v>5442</v>
      </c>
      <c r="X313" s="331">
        <v>39</v>
      </c>
      <c r="Y313" s="331">
        <v>139.5</v>
      </c>
    </row>
    <row r="314" spans="1:25" ht="15">
      <c r="A314" s="326" t="str">
        <f t="shared" si="4"/>
        <v>03,0012910</v>
      </c>
      <c r="B314" s="329" t="s">
        <v>742</v>
      </c>
      <c r="C314" s="329" t="s">
        <v>743</v>
      </c>
      <c r="D314" s="329">
        <v>621</v>
      </c>
      <c r="E314" s="329" t="s">
        <v>938</v>
      </c>
      <c r="F314" s="329" t="s">
        <v>1402</v>
      </c>
      <c r="G314" s="329" t="s">
        <v>347</v>
      </c>
      <c r="H314" s="329" t="s">
        <v>776</v>
      </c>
      <c r="I314" s="329"/>
      <c r="J314" s="329"/>
      <c r="K314" s="329"/>
      <c r="L314" s="329" t="s">
        <v>343</v>
      </c>
      <c r="M314" s="329" t="s">
        <v>1403</v>
      </c>
      <c r="N314" s="330">
        <v>194</v>
      </c>
      <c r="O314" s="330">
        <v>18</v>
      </c>
      <c r="P314" s="329" t="s">
        <v>771</v>
      </c>
      <c r="Q314" s="329">
        <v>0</v>
      </c>
      <c r="R314" s="329">
        <v>0</v>
      </c>
      <c r="S314" s="331"/>
      <c r="T314" s="329"/>
      <c r="U314" s="329"/>
      <c r="V314" s="331"/>
      <c r="W314" s="331">
        <v>0</v>
      </c>
      <c r="X314" s="331">
        <v>0</v>
      </c>
      <c r="Y314" s="331"/>
    </row>
    <row r="315" spans="1:25" ht="15">
      <c r="A315" s="326" t="str">
        <f t="shared" si="4"/>
        <v>10,0099569</v>
      </c>
      <c r="B315" s="329" t="s">
        <v>742</v>
      </c>
      <c r="C315" s="329" t="s">
        <v>778</v>
      </c>
      <c r="D315" s="329">
        <v>1</v>
      </c>
      <c r="E315" s="329" t="s">
        <v>859</v>
      </c>
      <c r="F315" s="329" t="s">
        <v>1404</v>
      </c>
      <c r="G315" s="329" t="s">
        <v>347</v>
      </c>
      <c r="H315" s="329" t="s">
        <v>750</v>
      </c>
      <c r="I315" s="329"/>
      <c r="J315" s="329"/>
      <c r="K315" s="329"/>
      <c r="L315" s="329" t="s">
        <v>343</v>
      </c>
      <c r="M315" s="329" t="s">
        <v>1405</v>
      </c>
      <c r="N315" s="330">
        <v>178</v>
      </c>
      <c r="O315" s="330">
        <v>29</v>
      </c>
      <c r="P315" s="329" t="s">
        <v>858</v>
      </c>
      <c r="Q315" s="329">
        <v>1764</v>
      </c>
      <c r="R315" s="329">
        <v>11</v>
      </c>
      <c r="S315" s="331">
        <v>160.3</v>
      </c>
      <c r="T315" s="329"/>
      <c r="U315" s="329"/>
      <c r="V315" s="331"/>
      <c r="W315" s="331">
        <v>1764</v>
      </c>
      <c r="X315" s="331">
        <v>11</v>
      </c>
      <c r="Y315" s="331">
        <v>160.3</v>
      </c>
    </row>
    <row r="316" spans="1:25" ht="15">
      <c r="A316" s="326" t="str">
        <f t="shared" si="4"/>
        <v>09,0098275</v>
      </c>
      <c r="B316" s="329" t="s">
        <v>742</v>
      </c>
      <c r="C316" s="329" t="s">
        <v>778</v>
      </c>
      <c r="D316" s="329">
        <v>3</v>
      </c>
      <c r="E316" s="329" t="s">
        <v>878</v>
      </c>
      <c r="F316" s="329" t="s">
        <v>1406</v>
      </c>
      <c r="G316" s="329" t="s">
        <v>347</v>
      </c>
      <c r="H316" s="329" t="s">
        <v>746</v>
      </c>
      <c r="I316" s="329"/>
      <c r="J316" s="329"/>
      <c r="K316" s="329"/>
      <c r="L316" s="329" t="s">
        <v>343</v>
      </c>
      <c r="M316" s="329" t="s">
        <v>1407</v>
      </c>
      <c r="N316" s="330">
        <v>161</v>
      </c>
      <c r="O316" s="330">
        <v>41</v>
      </c>
      <c r="P316" s="329" t="s">
        <v>782</v>
      </c>
      <c r="Q316" s="329">
        <v>1162</v>
      </c>
      <c r="R316" s="329">
        <v>7</v>
      </c>
      <c r="S316" s="331">
        <v>166</v>
      </c>
      <c r="T316" s="329">
        <v>10600</v>
      </c>
      <c r="U316" s="329">
        <v>66</v>
      </c>
      <c r="V316" s="331">
        <v>160.6</v>
      </c>
      <c r="W316" s="331">
        <v>11762</v>
      </c>
      <c r="X316" s="331">
        <v>73</v>
      </c>
      <c r="Y316" s="331">
        <v>161.1</v>
      </c>
    </row>
    <row r="317" spans="1:25" ht="15">
      <c r="A317" s="326" t="str">
        <f t="shared" si="4"/>
        <v>11,0102122</v>
      </c>
      <c r="B317" s="329" t="s">
        <v>742</v>
      </c>
      <c r="C317" s="329" t="s">
        <v>743</v>
      </c>
      <c r="D317" s="329">
        <v>621</v>
      </c>
      <c r="E317" s="329" t="s">
        <v>1302</v>
      </c>
      <c r="F317" s="329" t="s">
        <v>1408</v>
      </c>
      <c r="G317" s="329" t="s">
        <v>347</v>
      </c>
      <c r="H317" s="329" t="s">
        <v>746</v>
      </c>
      <c r="I317" s="329"/>
      <c r="J317" s="329" t="s">
        <v>149</v>
      </c>
      <c r="K317" s="329"/>
      <c r="L317" s="329" t="s">
        <v>343</v>
      </c>
      <c r="M317" s="329" t="s">
        <v>1409</v>
      </c>
      <c r="N317" s="330">
        <v>159</v>
      </c>
      <c r="O317" s="330">
        <v>42</v>
      </c>
      <c r="P317" s="329" t="s">
        <v>771</v>
      </c>
      <c r="Q317" s="329">
        <v>3625</v>
      </c>
      <c r="R317" s="329">
        <v>23</v>
      </c>
      <c r="S317" s="331">
        <v>157.6</v>
      </c>
      <c r="T317" s="329"/>
      <c r="U317" s="329"/>
      <c r="V317" s="331"/>
      <c r="W317" s="331">
        <v>3625</v>
      </c>
      <c r="X317" s="331">
        <v>23</v>
      </c>
      <c r="Y317" s="331">
        <v>157.6</v>
      </c>
    </row>
    <row r="318" spans="1:25" ht="15">
      <c r="A318" s="326" t="str">
        <f t="shared" si="4"/>
        <v>19,0115224</v>
      </c>
      <c r="B318" s="329" t="s">
        <v>742</v>
      </c>
      <c r="C318" s="329" t="s">
        <v>752</v>
      </c>
      <c r="D318" s="329">
        <v>4</v>
      </c>
      <c r="E318" s="329" t="s">
        <v>790</v>
      </c>
      <c r="F318" s="329" t="s">
        <v>1410</v>
      </c>
      <c r="G318" s="329" t="s">
        <v>343</v>
      </c>
      <c r="H318" s="329" t="s">
        <v>759</v>
      </c>
      <c r="I318" s="329"/>
      <c r="J318" s="329"/>
      <c r="K318" s="329"/>
      <c r="L318" s="329" t="s">
        <v>343</v>
      </c>
      <c r="M318" s="329" t="s">
        <v>1411</v>
      </c>
      <c r="N318" s="330">
        <v>143</v>
      </c>
      <c r="O318" s="330">
        <v>53</v>
      </c>
      <c r="P318" s="329" t="s">
        <v>829</v>
      </c>
      <c r="Q318" s="329">
        <v>12886</v>
      </c>
      <c r="R318" s="329">
        <v>90</v>
      </c>
      <c r="S318" s="331">
        <v>143.1</v>
      </c>
      <c r="T318" s="329"/>
      <c r="U318" s="329"/>
      <c r="V318" s="331"/>
      <c r="W318" s="331">
        <v>12886</v>
      </c>
      <c r="X318" s="331">
        <v>90</v>
      </c>
      <c r="Y318" s="331">
        <v>143.1</v>
      </c>
    </row>
    <row r="319" spans="1:25" ht="15">
      <c r="A319" s="326" t="str">
        <f t="shared" si="4"/>
        <v>98,0061046</v>
      </c>
      <c r="B319" s="329" t="s">
        <v>742</v>
      </c>
      <c r="C319" s="329" t="s">
        <v>752</v>
      </c>
      <c r="D319" s="329">
        <v>4</v>
      </c>
      <c r="E319" s="329" t="s">
        <v>793</v>
      </c>
      <c r="F319" s="329" t="s">
        <v>1412</v>
      </c>
      <c r="G319" s="329" t="s">
        <v>347</v>
      </c>
      <c r="H319" s="329" t="s">
        <v>776</v>
      </c>
      <c r="I319" s="329"/>
      <c r="J319" s="329"/>
      <c r="K319" s="329"/>
      <c r="L319" s="329" t="s">
        <v>343</v>
      </c>
      <c r="M319" s="329" t="s">
        <v>1413</v>
      </c>
      <c r="N319" s="330">
        <v>155</v>
      </c>
      <c r="O319" s="330">
        <v>45</v>
      </c>
      <c r="P319" s="329" t="s">
        <v>829</v>
      </c>
      <c r="Q319" s="329">
        <v>20733</v>
      </c>
      <c r="R319" s="329">
        <v>133</v>
      </c>
      <c r="S319" s="331">
        <v>155.8</v>
      </c>
      <c r="T319" s="329"/>
      <c r="U319" s="329"/>
      <c r="V319" s="331"/>
      <c r="W319" s="331">
        <v>20733</v>
      </c>
      <c r="X319" s="331">
        <v>133</v>
      </c>
      <c r="Y319" s="331">
        <v>155.8</v>
      </c>
    </row>
    <row r="320" spans="1:25" ht="15">
      <c r="A320" s="326" t="str">
        <f t="shared" si="4"/>
        <v>92,0069900</v>
      </c>
      <c r="B320" s="329" t="s">
        <v>742</v>
      </c>
      <c r="C320" s="329" t="s">
        <v>743</v>
      </c>
      <c r="D320" s="329">
        <v>621</v>
      </c>
      <c r="E320" s="329" t="s">
        <v>989</v>
      </c>
      <c r="F320" s="329" t="s">
        <v>1414</v>
      </c>
      <c r="G320" s="329" t="s">
        <v>347</v>
      </c>
      <c r="H320" s="329" t="s">
        <v>776</v>
      </c>
      <c r="I320" s="329"/>
      <c r="J320" s="329"/>
      <c r="K320" s="329"/>
      <c r="L320" s="329" t="s">
        <v>343</v>
      </c>
      <c r="M320" s="329" t="s">
        <v>1415</v>
      </c>
      <c r="N320" s="330">
        <v>162</v>
      </c>
      <c r="O320" s="330">
        <v>40</v>
      </c>
      <c r="P320" s="329" t="s">
        <v>771</v>
      </c>
      <c r="Q320" s="329">
        <v>7325</v>
      </c>
      <c r="R320" s="329">
        <v>45</v>
      </c>
      <c r="S320" s="331">
        <v>162.7</v>
      </c>
      <c r="T320" s="329"/>
      <c r="U320" s="329"/>
      <c r="V320" s="331"/>
      <c r="W320" s="331">
        <v>7325</v>
      </c>
      <c r="X320" s="331">
        <v>45</v>
      </c>
      <c r="Y320" s="331">
        <v>162.7</v>
      </c>
    </row>
    <row r="321" spans="1:25" ht="15">
      <c r="A321" s="326" t="str">
        <f t="shared" si="4"/>
        <v>19,0115985</v>
      </c>
      <c r="B321" s="329" t="s">
        <v>742</v>
      </c>
      <c r="C321" s="329" t="s">
        <v>743</v>
      </c>
      <c r="D321" s="329">
        <v>4</v>
      </c>
      <c r="E321" s="329" t="s">
        <v>790</v>
      </c>
      <c r="F321" s="329" t="s">
        <v>1416</v>
      </c>
      <c r="G321" s="329" t="s">
        <v>347</v>
      </c>
      <c r="H321" s="329" t="s">
        <v>750</v>
      </c>
      <c r="I321" s="329"/>
      <c r="J321" s="329"/>
      <c r="K321" s="329"/>
      <c r="L321" s="329" t="s">
        <v>343</v>
      </c>
      <c r="M321" s="329" t="s">
        <v>1417</v>
      </c>
      <c r="N321" s="330">
        <v>171</v>
      </c>
      <c r="O321" s="330">
        <v>34</v>
      </c>
      <c r="P321" s="329" t="s">
        <v>748</v>
      </c>
      <c r="Q321" s="329">
        <v>10461</v>
      </c>
      <c r="R321" s="329">
        <v>61</v>
      </c>
      <c r="S321" s="331">
        <v>171.4</v>
      </c>
      <c r="T321" s="329"/>
      <c r="U321" s="329"/>
      <c r="V321" s="331"/>
      <c r="W321" s="331">
        <v>10461</v>
      </c>
      <c r="X321" s="331">
        <v>61</v>
      </c>
      <c r="Y321" s="331">
        <v>171.4</v>
      </c>
    </row>
    <row r="322" spans="1:25" ht="15">
      <c r="A322" s="326" t="str">
        <f t="shared" si="4"/>
        <v>07,0093421</v>
      </c>
      <c r="B322" s="329" t="s">
        <v>742</v>
      </c>
      <c r="C322" s="329" t="s">
        <v>752</v>
      </c>
      <c r="D322" s="329">
        <v>235</v>
      </c>
      <c r="E322" s="329" t="s">
        <v>1059</v>
      </c>
      <c r="F322" s="329" t="s">
        <v>1418</v>
      </c>
      <c r="G322" s="329" t="s">
        <v>347</v>
      </c>
      <c r="H322" s="329" t="s">
        <v>750</v>
      </c>
      <c r="I322" s="329"/>
      <c r="J322" s="329"/>
      <c r="K322" s="329"/>
      <c r="L322" s="329" t="s">
        <v>149</v>
      </c>
      <c r="M322" s="329" t="s">
        <v>1419</v>
      </c>
      <c r="N322" s="330">
        <v>169</v>
      </c>
      <c r="O322" s="330">
        <v>35</v>
      </c>
      <c r="P322" s="329" t="s">
        <v>756</v>
      </c>
      <c r="Q322" s="329">
        <v>5606</v>
      </c>
      <c r="R322" s="329">
        <v>33</v>
      </c>
      <c r="S322" s="331">
        <v>169.8</v>
      </c>
      <c r="T322" s="329">
        <v>10796</v>
      </c>
      <c r="U322" s="329">
        <v>63</v>
      </c>
      <c r="V322" s="331">
        <v>171.3</v>
      </c>
      <c r="W322" s="331">
        <v>16402</v>
      </c>
      <c r="X322" s="331">
        <v>96</v>
      </c>
      <c r="Y322" s="331">
        <v>170.8</v>
      </c>
    </row>
    <row r="323" spans="1:25" ht="15">
      <c r="A323" s="326" t="str">
        <f aca="true" t="shared" si="5" ref="A323:A386">CONCATENATE(E323,",",F323)</f>
        <v>00,0060200</v>
      </c>
      <c r="B323" s="329" t="s">
        <v>742</v>
      </c>
      <c r="C323" s="329" t="s">
        <v>743</v>
      </c>
      <c r="D323" s="329">
        <v>1</v>
      </c>
      <c r="E323" s="329" t="s">
        <v>960</v>
      </c>
      <c r="F323" s="329" t="s">
        <v>1420</v>
      </c>
      <c r="G323" s="329" t="s">
        <v>347</v>
      </c>
      <c r="H323" s="329" t="s">
        <v>776</v>
      </c>
      <c r="I323" s="329"/>
      <c r="J323" s="329"/>
      <c r="K323" s="329"/>
      <c r="L323" s="329" t="s">
        <v>343</v>
      </c>
      <c r="M323" s="329" t="s">
        <v>1421</v>
      </c>
      <c r="N323" s="330">
        <v>162</v>
      </c>
      <c r="O323" s="330">
        <v>40</v>
      </c>
      <c r="P323" s="329" t="s">
        <v>812</v>
      </c>
      <c r="Q323" s="329">
        <v>10713</v>
      </c>
      <c r="R323" s="329">
        <v>66</v>
      </c>
      <c r="S323" s="331">
        <v>162.3</v>
      </c>
      <c r="T323" s="329"/>
      <c r="U323" s="329"/>
      <c r="V323" s="331"/>
      <c r="W323" s="331">
        <v>10713</v>
      </c>
      <c r="X323" s="331">
        <v>66</v>
      </c>
      <c r="Y323" s="331">
        <v>162.3</v>
      </c>
    </row>
    <row r="324" spans="1:25" ht="15">
      <c r="A324" s="326" t="str">
        <f t="shared" si="5"/>
        <v>22,0120572</v>
      </c>
      <c r="B324" s="329" t="s">
        <v>742</v>
      </c>
      <c r="C324" s="329" t="s">
        <v>752</v>
      </c>
      <c r="D324" s="329">
        <v>477</v>
      </c>
      <c r="E324" s="329" t="s">
        <v>761</v>
      </c>
      <c r="F324" s="329" t="s">
        <v>1422</v>
      </c>
      <c r="G324" s="329" t="s">
        <v>343</v>
      </c>
      <c r="H324" s="329" t="s">
        <v>807</v>
      </c>
      <c r="I324" s="329"/>
      <c r="J324" s="329"/>
      <c r="K324" s="329"/>
      <c r="L324" s="329" t="s">
        <v>343</v>
      </c>
      <c r="M324" s="329" t="s">
        <v>1423</v>
      </c>
      <c r="N324" s="330">
        <v>137</v>
      </c>
      <c r="O324" s="330">
        <v>58</v>
      </c>
      <c r="P324" s="329" t="s">
        <v>786</v>
      </c>
      <c r="Q324" s="329">
        <v>12349</v>
      </c>
      <c r="R324" s="329">
        <v>90</v>
      </c>
      <c r="S324" s="331">
        <v>137.2</v>
      </c>
      <c r="T324" s="329"/>
      <c r="U324" s="329"/>
      <c r="V324" s="331"/>
      <c r="W324" s="331">
        <v>12349</v>
      </c>
      <c r="X324" s="331">
        <v>90</v>
      </c>
      <c r="Y324" s="331">
        <v>137.2</v>
      </c>
    </row>
    <row r="325" spans="1:25" ht="15">
      <c r="A325" s="326" t="str">
        <f t="shared" si="5"/>
        <v>05,0088658</v>
      </c>
      <c r="B325" s="329" t="s">
        <v>742</v>
      </c>
      <c r="C325" s="329" t="s">
        <v>752</v>
      </c>
      <c r="D325" s="329">
        <v>235</v>
      </c>
      <c r="E325" s="329" t="s">
        <v>935</v>
      </c>
      <c r="F325" s="329" t="s">
        <v>1424</v>
      </c>
      <c r="G325" s="329" t="s">
        <v>347</v>
      </c>
      <c r="H325" s="329" t="s">
        <v>776</v>
      </c>
      <c r="I325" s="329"/>
      <c r="J325" s="329"/>
      <c r="K325" s="329"/>
      <c r="L325" s="329" t="s">
        <v>343</v>
      </c>
      <c r="M325" s="329" t="s">
        <v>1425</v>
      </c>
      <c r="N325" s="330">
        <v>194</v>
      </c>
      <c r="O325" s="330">
        <v>18</v>
      </c>
      <c r="P325" s="329" t="s">
        <v>756</v>
      </c>
      <c r="Q325" s="329"/>
      <c r="R325" s="329"/>
      <c r="S325" s="331"/>
      <c r="T325" s="329"/>
      <c r="U325" s="329"/>
      <c r="V325" s="331"/>
      <c r="W325" s="331"/>
      <c r="X325" s="331"/>
      <c r="Y325" s="331"/>
    </row>
    <row r="326" spans="1:25" ht="15">
      <c r="A326" s="326" t="str">
        <f t="shared" si="5"/>
        <v>09,0098207</v>
      </c>
      <c r="B326" s="329" t="s">
        <v>742</v>
      </c>
      <c r="C326" s="329" t="s">
        <v>778</v>
      </c>
      <c r="D326" s="329">
        <v>2</v>
      </c>
      <c r="E326" s="329" t="s">
        <v>878</v>
      </c>
      <c r="F326" s="329" t="s">
        <v>1426</v>
      </c>
      <c r="G326" s="329" t="s">
        <v>343</v>
      </c>
      <c r="H326" s="329" t="s">
        <v>750</v>
      </c>
      <c r="I326" s="329"/>
      <c r="J326" s="329"/>
      <c r="K326" s="329"/>
      <c r="L326" s="329" t="s">
        <v>343</v>
      </c>
      <c r="M326" s="329" t="s">
        <v>1427</v>
      </c>
      <c r="N326" s="330">
        <v>167</v>
      </c>
      <c r="O326" s="330">
        <v>37</v>
      </c>
      <c r="P326" s="329" t="s">
        <v>868</v>
      </c>
      <c r="Q326" s="329">
        <v>3491</v>
      </c>
      <c r="R326" s="329">
        <v>21</v>
      </c>
      <c r="S326" s="331">
        <v>166.2</v>
      </c>
      <c r="T326" s="329"/>
      <c r="U326" s="329"/>
      <c r="V326" s="331"/>
      <c r="W326" s="331">
        <v>3491</v>
      </c>
      <c r="X326" s="331">
        <v>21</v>
      </c>
      <c r="Y326" s="331">
        <v>166.2</v>
      </c>
    </row>
    <row r="327" spans="1:25" ht="15">
      <c r="A327" s="326" t="str">
        <f t="shared" si="5"/>
        <v>09,0098208</v>
      </c>
      <c r="B327" s="329" t="s">
        <v>742</v>
      </c>
      <c r="C327" s="329" t="s">
        <v>778</v>
      </c>
      <c r="D327" s="329">
        <v>2</v>
      </c>
      <c r="E327" s="329" t="s">
        <v>878</v>
      </c>
      <c r="F327" s="329" t="s">
        <v>1428</v>
      </c>
      <c r="G327" s="329" t="s">
        <v>343</v>
      </c>
      <c r="H327" s="329" t="s">
        <v>746</v>
      </c>
      <c r="I327" s="329"/>
      <c r="J327" s="329"/>
      <c r="K327" s="329"/>
      <c r="L327" s="329" t="s">
        <v>343</v>
      </c>
      <c r="M327" s="329" t="s">
        <v>1429</v>
      </c>
      <c r="N327" s="330">
        <v>145</v>
      </c>
      <c r="O327" s="330">
        <v>52</v>
      </c>
      <c r="P327" s="329" t="s">
        <v>868</v>
      </c>
      <c r="Q327" s="329">
        <v>13693</v>
      </c>
      <c r="R327" s="329">
        <v>94</v>
      </c>
      <c r="S327" s="331">
        <v>145.6</v>
      </c>
      <c r="T327" s="329"/>
      <c r="U327" s="329"/>
      <c r="V327" s="331"/>
      <c r="W327" s="331">
        <v>13693</v>
      </c>
      <c r="X327" s="331">
        <v>94</v>
      </c>
      <c r="Y327" s="331">
        <v>145.6</v>
      </c>
    </row>
    <row r="328" spans="1:25" ht="15">
      <c r="A328" s="326" t="str">
        <f t="shared" si="5"/>
        <v>08,0095557</v>
      </c>
      <c r="B328" s="329" t="s">
        <v>742</v>
      </c>
      <c r="C328" s="329" t="s">
        <v>778</v>
      </c>
      <c r="D328" s="329">
        <v>2</v>
      </c>
      <c r="E328" s="329" t="s">
        <v>753</v>
      </c>
      <c r="F328" s="329" t="s">
        <v>1430</v>
      </c>
      <c r="G328" s="329" t="s">
        <v>347</v>
      </c>
      <c r="H328" s="329" t="s">
        <v>746</v>
      </c>
      <c r="I328" s="329"/>
      <c r="J328" s="329"/>
      <c r="K328" s="329"/>
      <c r="L328" s="329" t="s">
        <v>343</v>
      </c>
      <c r="M328" s="329" t="s">
        <v>1431</v>
      </c>
      <c r="N328" s="330">
        <v>182</v>
      </c>
      <c r="O328" s="330">
        <v>26</v>
      </c>
      <c r="P328" s="329" t="s">
        <v>868</v>
      </c>
      <c r="Q328" s="329">
        <v>32294</v>
      </c>
      <c r="R328" s="329">
        <v>177</v>
      </c>
      <c r="S328" s="331">
        <v>182.4</v>
      </c>
      <c r="T328" s="329"/>
      <c r="U328" s="329"/>
      <c r="V328" s="331"/>
      <c r="W328" s="331">
        <v>32294</v>
      </c>
      <c r="X328" s="331">
        <v>177</v>
      </c>
      <c r="Y328" s="331">
        <v>182.4</v>
      </c>
    </row>
    <row r="329" spans="1:25" ht="15">
      <c r="A329" s="326" t="str">
        <f t="shared" si="5"/>
        <v>08,0095968</v>
      </c>
      <c r="B329" s="329" t="s">
        <v>742</v>
      </c>
      <c r="C329" s="329" t="s">
        <v>743</v>
      </c>
      <c r="D329" s="329">
        <v>5</v>
      </c>
      <c r="E329" s="329" t="s">
        <v>753</v>
      </c>
      <c r="F329" s="329" t="s">
        <v>1432</v>
      </c>
      <c r="G329" s="329" t="s">
        <v>347</v>
      </c>
      <c r="H329" s="329" t="s">
        <v>750</v>
      </c>
      <c r="I329" s="329"/>
      <c r="J329" s="329"/>
      <c r="K329" s="329"/>
      <c r="L329" s="329" t="s">
        <v>343</v>
      </c>
      <c r="M329" s="329" t="s">
        <v>1433</v>
      </c>
      <c r="N329" s="330">
        <v>139</v>
      </c>
      <c r="O329" s="330">
        <v>56</v>
      </c>
      <c r="P329" s="329" t="s">
        <v>798</v>
      </c>
      <c r="Q329" s="329">
        <v>4474</v>
      </c>
      <c r="R329" s="329">
        <v>32</v>
      </c>
      <c r="S329" s="331">
        <v>139.8</v>
      </c>
      <c r="T329" s="329"/>
      <c r="U329" s="329"/>
      <c r="V329" s="331"/>
      <c r="W329" s="331">
        <v>4474</v>
      </c>
      <c r="X329" s="331">
        <v>32</v>
      </c>
      <c r="Y329" s="331">
        <v>139.8</v>
      </c>
    </row>
    <row r="330" spans="1:25" ht="15">
      <c r="A330" s="326" t="str">
        <f t="shared" si="5"/>
        <v>11,0102960</v>
      </c>
      <c r="B330" s="329" t="s">
        <v>742</v>
      </c>
      <c r="C330" s="329" t="s">
        <v>743</v>
      </c>
      <c r="D330" s="329">
        <v>621</v>
      </c>
      <c r="E330" s="329" t="s">
        <v>1302</v>
      </c>
      <c r="F330" s="329" t="s">
        <v>1434</v>
      </c>
      <c r="G330" s="329" t="s">
        <v>347</v>
      </c>
      <c r="H330" s="329" t="s">
        <v>750</v>
      </c>
      <c r="I330" s="329"/>
      <c r="J330" s="329"/>
      <c r="K330" s="329"/>
      <c r="L330" s="329" t="s">
        <v>343</v>
      </c>
      <c r="M330" s="329" t="s">
        <v>1435</v>
      </c>
      <c r="N330" s="330">
        <v>184</v>
      </c>
      <c r="O330" s="330">
        <v>25</v>
      </c>
      <c r="P330" s="329" t="s">
        <v>771</v>
      </c>
      <c r="Q330" s="329">
        <v>17311</v>
      </c>
      <c r="R330" s="329">
        <v>94</v>
      </c>
      <c r="S330" s="331">
        <v>184.1</v>
      </c>
      <c r="T330" s="329"/>
      <c r="U330" s="329"/>
      <c r="V330" s="331"/>
      <c r="W330" s="331">
        <v>17311</v>
      </c>
      <c r="X330" s="331">
        <v>94</v>
      </c>
      <c r="Y330" s="331">
        <v>184.1</v>
      </c>
    </row>
    <row r="331" spans="1:25" ht="15">
      <c r="A331" s="326" t="str">
        <f t="shared" si="5"/>
        <v>06,0091087</v>
      </c>
      <c r="B331" s="329" t="s">
        <v>742</v>
      </c>
      <c r="C331" s="329" t="s">
        <v>743</v>
      </c>
      <c r="D331" s="329">
        <v>621</v>
      </c>
      <c r="E331" s="329" t="s">
        <v>1039</v>
      </c>
      <c r="F331" s="329" t="s">
        <v>1436</v>
      </c>
      <c r="G331" s="329" t="s">
        <v>347</v>
      </c>
      <c r="H331" s="329" t="s">
        <v>776</v>
      </c>
      <c r="I331" s="329"/>
      <c r="J331" s="329"/>
      <c r="K331" s="329"/>
      <c r="L331" s="329" t="s">
        <v>343</v>
      </c>
      <c r="M331" s="329" t="s">
        <v>1437</v>
      </c>
      <c r="N331" s="330">
        <v>164</v>
      </c>
      <c r="O331" s="330">
        <v>39</v>
      </c>
      <c r="P331" s="329" t="s">
        <v>771</v>
      </c>
      <c r="Q331" s="329">
        <v>7558</v>
      </c>
      <c r="R331" s="329">
        <v>46</v>
      </c>
      <c r="S331" s="331">
        <v>164.3</v>
      </c>
      <c r="T331" s="329"/>
      <c r="U331" s="329"/>
      <c r="V331" s="331"/>
      <c r="W331" s="331">
        <v>7558</v>
      </c>
      <c r="X331" s="331">
        <v>46</v>
      </c>
      <c r="Y331" s="331">
        <v>164.3</v>
      </c>
    </row>
    <row r="332" spans="1:25" ht="15">
      <c r="A332" s="326" t="str">
        <f t="shared" si="5"/>
        <v>04,0086390</v>
      </c>
      <c r="B332" s="329" t="s">
        <v>742</v>
      </c>
      <c r="C332" s="329" t="s">
        <v>752</v>
      </c>
      <c r="D332" s="329">
        <v>4</v>
      </c>
      <c r="E332" s="329" t="s">
        <v>830</v>
      </c>
      <c r="F332" s="329" t="s">
        <v>1438</v>
      </c>
      <c r="G332" s="329" t="s">
        <v>343</v>
      </c>
      <c r="H332" s="329" t="s">
        <v>750</v>
      </c>
      <c r="I332" s="329"/>
      <c r="J332" s="329" t="s">
        <v>149</v>
      </c>
      <c r="K332" s="329"/>
      <c r="L332" s="329" t="s">
        <v>149</v>
      </c>
      <c r="M332" s="329" t="s">
        <v>1439</v>
      </c>
      <c r="N332" s="330">
        <v>183</v>
      </c>
      <c r="O332" s="330">
        <v>25</v>
      </c>
      <c r="P332" s="329" t="s">
        <v>829</v>
      </c>
      <c r="Q332" s="329">
        <v>10835</v>
      </c>
      <c r="R332" s="329">
        <v>59</v>
      </c>
      <c r="S332" s="329">
        <v>183.6</v>
      </c>
      <c r="T332" s="329">
        <v>3996</v>
      </c>
      <c r="U332" s="329">
        <v>24</v>
      </c>
      <c r="V332" s="329">
        <v>166.5</v>
      </c>
      <c r="W332" s="329">
        <v>14831</v>
      </c>
      <c r="X332" s="329">
        <v>83</v>
      </c>
      <c r="Y332" s="329">
        <v>178.6</v>
      </c>
    </row>
    <row r="333" spans="1:25" ht="15">
      <c r="A333" s="326" t="str">
        <f t="shared" si="5"/>
        <v>99,0062134</v>
      </c>
      <c r="B333" s="329" t="s">
        <v>742</v>
      </c>
      <c r="C333" s="329" t="s">
        <v>752</v>
      </c>
      <c r="D333" s="329">
        <v>4</v>
      </c>
      <c r="E333" s="329" t="s">
        <v>942</v>
      </c>
      <c r="F333" s="329" t="s">
        <v>1440</v>
      </c>
      <c r="G333" s="329" t="s">
        <v>347</v>
      </c>
      <c r="H333" s="329" t="s">
        <v>746</v>
      </c>
      <c r="I333" s="329"/>
      <c r="J333" s="329" t="s">
        <v>149</v>
      </c>
      <c r="K333" s="329"/>
      <c r="L333" s="329" t="s">
        <v>149</v>
      </c>
      <c r="M333" s="329" t="s">
        <v>1441</v>
      </c>
      <c r="N333" s="330">
        <v>194</v>
      </c>
      <c r="O333" s="330">
        <v>18</v>
      </c>
      <c r="P333" s="329" t="s">
        <v>829</v>
      </c>
      <c r="Q333" s="329">
        <v>38973</v>
      </c>
      <c r="R333" s="329">
        <v>200</v>
      </c>
      <c r="S333" s="329">
        <v>194.8</v>
      </c>
      <c r="T333" s="329"/>
      <c r="U333" s="329"/>
      <c r="V333" s="329"/>
      <c r="W333" s="329">
        <v>38973</v>
      </c>
      <c r="X333" s="329">
        <v>200</v>
      </c>
      <c r="Y333" s="329">
        <v>194.8</v>
      </c>
    </row>
    <row r="334" spans="1:25" ht="15">
      <c r="A334" s="326" t="str">
        <f t="shared" si="5"/>
        <v>99,0062135</v>
      </c>
      <c r="B334" s="329" t="s">
        <v>742</v>
      </c>
      <c r="C334" s="329" t="s">
        <v>752</v>
      </c>
      <c r="D334" s="329">
        <v>4</v>
      </c>
      <c r="E334" s="329" t="s">
        <v>942</v>
      </c>
      <c r="F334" s="329" t="s">
        <v>1442</v>
      </c>
      <c r="G334" s="329" t="s">
        <v>343</v>
      </c>
      <c r="H334" s="329" t="s">
        <v>746</v>
      </c>
      <c r="I334" s="329"/>
      <c r="J334" s="329" t="s">
        <v>149</v>
      </c>
      <c r="K334" s="329"/>
      <c r="L334" s="329" t="s">
        <v>149</v>
      </c>
      <c r="M334" s="329" t="s">
        <v>1443</v>
      </c>
      <c r="N334" s="330">
        <v>149</v>
      </c>
      <c r="O334" s="330">
        <v>49</v>
      </c>
      <c r="P334" s="329" t="s">
        <v>829</v>
      </c>
      <c r="Q334" s="329">
        <v>20953</v>
      </c>
      <c r="R334" s="329">
        <v>140</v>
      </c>
      <c r="S334" s="329">
        <v>149.6</v>
      </c>
      <c r="T334" s="329"/>
      <c r="U334" s="329"/>
      <c r="V334" s="329"/>
      <c r="W334" s="329">
        <v>20953</v>
      </c>
      <c r="X334" s="329">
        <v>140</v>
      </c>
      <c r="Y334" s="329">
        <v>149.6</v>
      </c>
    </row>
    <row r="335" spans="1:25" ht="15">
      <c r="A335" s="326" t="str">
        <f t="shared" si="5"/>
        <v>23,0121943</v>
      </c>
      <c r="B335" s="329" t="s">
        <v>742</v>
      </c>
      <c r="C335" s="329" t="s">
        <v>743</v>
      </c>
      <c r="D335" s="329">
        <v>621</v>
      </c>
      <c r="E335" s="329" t="s">
        <v>757</v>
      </c>
      <c r="F335" s="329" t="s">
        <v>1444</v>
      </c>
      <c r="G335" s="329" t="s">
        <v>347</v>
      </c>
      <c r="H335" s="329" t="s">
        <v>750</v>
      </c>
      <c r="I335" s="329"/>
      <c r="J335" s="329"/>
      <c r="K335" s="329"/>
      <c r="L335" s="329" t="s">
        <v>343</v>
      </c>
      <c r="M335" s="329" t="s">
        <v>1445</v>
      </c>
      <c r="N335" s="330">
        <v>157</v>
      </c>
      <c r="O335" s="330">
        <v>44</v>
      </c>
      <c r="P335" s="329" t="s">
        <v>771</v>
      </c>
      <c r="Q335" s="329">
        <v>6635</v>
      </c>
      <c r="R335" s="329">
        <v>42</v>
      </c>
      <c r="S335" s="329">
        <v>157.9</v>
      </c>
      <c r="T335" s="329"/>
      <c r="U335" s="329"/>
      <c r="V335" s="329"/>
      <c r="W335" s="329">
        <v>6635</v>
      </c>
      <c r="X335" s="329">
        <v>42</v>
      </c>
      <c r="Y335" s="329">
        <v>157.9</v>
      </c>
    </row>
    <row r="336" spans="1:25" ht="15">
      <c r="A336" s="326" t="str">
        <f t="shared" si="5"/>
        <v>98,0061455</v>
      </c>
      <c r="B336" s="329" t="s">
        <v>742</v>
      </c>
      <c r="C336" s="329" t="s">
        <v>752</v>
      </c>
      <c r="D336" s="329">
        <v>235</v>
      </c>
      <c r="E336" s="329" t="s">
        <v>793</v>
      </c>
      <c r="F336" s="329" t="s">
        <v>1446</v>
      </c>
      <c r="G336" s="329" t="s">
        <v>347</v>
      </c>
      <c r="H336" s="329" t="s">
        <v>746</v>
      </c>
      <c r="I336" s="329"/>
      <c r="J336" s="329"/>
      <c r="K336" s="329"/>
      <c r="L336" s="329" t="s">
        <v>149</v>
      </c>
      <c r="M336" s="329" t="s">
        <v>1447</v>
      </c>
      <c r="N336" s="330">
        <v>152</v>
      </c>
      <c r="O336" s="330">
        <v>47</v>
      </c>
      <c r="P336" s="329" t="s">
        <v>756</v>
      </c>
      <c r="Q336" s="329">
        <v>5797</v>
      </c>
      <c r="R336" s="329">
        <v>38</v>
      </c>
      <c r="S336" s="329">
        <v>152.5</v>
      </c>
      <c r="T336" s="329">
        <v>10886</v>
      </c>
      <c r="U336" s="329">
        <v>69</v>
      </c>
      <c r="V336" s="329">
        <v>157.7</v>
      </c>
      <c r="W336" s="329">
        <v>16683</v>
      </c>
      <c r="X336" s="329">
        <v>107</v>
      </c>
      <c r="Y336" s="329">
        <v>155.9</v>
      </c>
    </row>
    <row r="337" spans="1:25" ht="15">
      <c r="A337" s="326" t="str">
        <f t="shared" si="5"/>
        <v>11,0102915</v>
      </c>
      <c r="B337" s="329" t="s">
        <v>742</v>
      </c>
      <c r="C337" s="329" t="s">
        <v>743</v>
      </c>
      <c r="D337" s="329">
        <v>4</v>
      </c>
      <c r="E337" s="329" t="s">
        <v>1302</v>
      </c>
      <c r="F337" s="329" t="s">
        <v>1448</v>
      </c>
      <c r="G337" s="329" t="s">
        <v>347</v>
      </c>
      <c r="H337" s="329" t="s">
        <v>776</v>
      </c>
      <c r="I337" s="329"/>
      <c r="J337" s="329"/>
      <c r="K337" s="329"/>
      <c r="L337" s="329" t="s">
        <v>343</v>
      </c>
      <c r="M337" s="329" t="s">
        <v>1449</v>
      </c>
      <c r="N337" s="330">
        <v>171</v>
      </c>
      <c r="O337" s="330">
        <v>34</v>
      </c>
      <c r="P337" s="329" t="s">
        <v>748</v>
      </c>
      <c r="Q337" s="329">
        <v>5142</v>
      </c>
      <c r="R337" s="329">
        <v>30</v>
      </c>
      <c r="S337" s="329">
        <v>171.4</v>
      </c>
      <c r="T337" s="329"/>
      <c r="U337" s="329"/>
      <c r="V337" s="329"/>
      <c r="W337" s="329">
        <v>5142</v>
      </c>
      <c r="X337" s="329">
        <v>30</v>
      </c>
      <c r="Y337" s="329">
        <v>171.4</v>
      </c>
    </row>
    <row r="338" spans="1:25" ht="15">
      <c r="A338" s="326" t="str">
        <f t="shared" si="5"/>
        <v>04,0088092</v>
      </c>
      <c r="B338" s="329" t="s">
        <v>742</v>
      </c>
      <c r="C338" s="329" t="s">
        <v>752</v>
      </c>
      <c r="D338" s="329">
        <v>4</v>
      </c>
      <c r="E338" s="329" t="s">
        <v>830</v>
      </c>
      <c r="F338" s="329" t="s">
        <v>1450</v>
      </c>
      <c r="G338" s="329" t="s">
        <v>347</v>
      </c>
      <c r="H338" s="329" t="s">
        <v>776</v>
      </c>
      <c r="I338" s="329"/>
      <c r="J338" s="329"/>
      <c r="K338" s="329"/>
      <c r="L338" s="329" t="s">
        <v>343</v>
      </c>
      <c r="M338" s="329" t="s">
        <v>1451</v>
      </c>
      <c r="N338" s="330">
        <v>184</v>
      </c>
      <c r="O338" s="330">
        <v>25</v>
      </c>
      <c r="P338" s="329" t="s">
        <v>829</v>
      </c>
      <c r="Q338" s="329">
        <v>16608</v>
      </c>
      <c r="R338" s="329">
        <v>90</v>
      </c>
      <c r="S338" s="329">
        <v>184.5</v>
      </c>
      <c r="T338" s="329"/>
      <c r="U338" s="329"/>
      <c r="V338" s="329"/>
      <c r="W338" s="329">
        <v>16608</v>
      </c>
      <c r="X338" s="329">
        <v>90</v>
      </c>
      <c r="Y338" s="329">
        <v>184.5</v>
      </c>
    </row>
    <row r="339" spans="1:25" ht="15">
      <c r="A339" s="326" t="str">
        <f t="shared" si="5"/>
        <v>13,0105141</v>
      </c>
      <c r="B339" s="329" t="s">
        <v>742</v>
      </c>
      <c r="C339" s="329" t="s">
        <v>778</v>
      </c>
      <c r="D339" s="329">
        <v>2</v>
      </c>
      <c r="E339" s="329" t="s">
        <v>779</v>
      </c>
      <c r="F339" s="329" t="s">
        <v>1452</v>
      </c>
      <c r="G339" s="329" t="s">
        <v>343</v>
      </c>
      <c r="H339" s="329" t="s">
        <v>750</v>
      </c>
      <c r="I339" s="329"/>
      <c r="J339" s="329"/>
      <c r="K339" s="329"/>
      <c r="L339" s="329" t="s">
        <v>343</v>
      </c>
      <c r="M339" s="329" t="s">
        <v>1453</v>
      </c>
      <c r="N339" s="330">
        <v>186</v>
      </c>
      <c r="O339" s="330">
        <v>23</v>
      </c>
      <c r="P339" s="329" t="s">
        <v>868</v>
      </c>
      <c r="Q339" s="329">
        <v>16191</v>
      </c>
      <c r="R339" s="329">
        <v>87</v>
      </c>
      <c r="S339" s="329">
        <v>186.1</v>
      </c>
      <c r="T339" s="329"/>
      <c r="U339" s="329"/>
      <c r="V339" s="329"/>
      <c r="W339" s="329">
        <v>16191</v>
      </c>
      <c r="X339" s="329">
        <v>87</v>
      </c>
      <c r="Y339" s="329">
        <v>186.1</v>
      </c>
    </row>
    <row r="340" spans="1:25" ht="15">
      <c r="A340" s="326" t="str">
        <f t="shared" si="5"/>
        <v>13,0105142</v>
      </c>
      <c r="B340" s="329" t="s">
        <v>742</v>
      </c>
      <c r="C340" s="329" t="s">
        <v>778</v>
      </c>
      <c r="D340" s="329">
        <v>2</v>
      </c>
      <c r="E340" s="329" t="s">
        <v>779</v>
      </c>
      <c r="F340" s="329" t="s">
        <v>1454</v>
      </c>
      <c r="G340" s="329" t="s">
        <v>347</v>
      </c>
      <c r="H340" s="329" t="s">
        <v>952</v>
      </c>
      <c r="I340" s="329"/>
      <c r="J340" s="329"/>
      <c r="K340" s="329"/>
      <c r="L340" s="329" t="s">
        <v>343</v>
      </c>
      <c r="M340" s="329" t="s">
        <v>1455</v>
      </c>
      <c r="N340" s="330">
        <v>190</v>
      </c>
      <c r="O340" s="330">
        <v>21</v>
      </c>
      <c r="P340" s="329" t="s">
        <v>868</v>
      </c>
      <c r="Q340" s="329">
        <v>6093</v>
      </c>
      <c r="R340" s="329">
        <v>32</v>
      </c>
      <c r="S340" s="329">
        <v>190.4</v>
      </c>
      <c r="T340" s="329"/>
      <c r="U340" s="329"/>
      <c r="V340" s="329"/>
      <c r="W340" s="329">
        <v>6093</v>
      </c>
      <c r="X340" s="329">
        <v>32</v>
      </c>
      <c r="Y340" s="329">
        <v>190.4</v>
      </c>
    </row>
    <row r="341" spans="1:25" ht="15">
      <c r="A341" s="326" t="str">
        <f t="shared" si="5"/>
        <v>24,0123518</v>
      </c>
      <c r="B341" s="329" t="s">
        <v>742</v>
      </c>
      <c r="C341" s="329" t="s">
        <v>778</v>
      </c>
      <c r="D341" s="329">
        <v>3</v>
      </c>
      <c r="E341" s="329" t="s">
        <v>783</v>
      </c>
      <c r="F341" s="329" t="s">
        <v>1456</v>
      </c>
      <c r="G341" s="329" t="s">
        <v>347</v>
      </c>
      <c r="H341" s="329" t="s">
        <v>746</v>
      </c>
      <c r="I341" s="329" t="s">
        <v>732</v>
      </c>
      <c r="J341" s="329"/>
      <c r="K341" s="329"/>
      <c r="L341" s="329" t="s">
        <v>343</v>
      </c>
      <c r="M341" s="329" t="s">
        <v>1457</v>
      </c>
      <c r="N341" s="330">
        <v>150</v>
      </c>
      <c r="O341" s="330">
        <v>49</v>
      </c>
      <c r="P341" s="329" t="s">
        <v>782</v>
      </c>
      <c r="Q341" s="329"/>
      <c r="R341" s="329"/>
      <c r="S341" s="329"/>
      <c r="T341" s="329"/>
      <c r="U341" s="329"/>
      <c r="V341" s="329"/>
      <c r="W341" s="329"/>
      <c r="X341" s="329"/>
      <c r="Y341" s="329"/>
    </row>
    <row r="342" spans="1:25" ht="15">
      <c r="A342" s="326" t="str">
        <f t="shared" si="5"/>
        <v>78,0004327</v>
      </c>
      <c r="B342" s="329" t="s">
        <v>742</v>
      </c>
      <c r="C342" s="329" t="s">
        <v>752</v>
      </c>
      <c r="D342" s="329">
        <v>476</v>
      </c>
      <c r="E342" s="329" t="s">
        <v>1458</v>
      </c>
      <c r="F342" s="329" t="s">
        <v>1459</v>
      </c>
      <c r="G342" s="329" t="s">
        <v>347</v>
      </c>
      <c r="H342" s="329" t="s">
        <v>776</v>
      </c>
      <c r="I342" s="329"/>
      <c r="J342" s="329"/>
      <c r="K342" s="329"/>
      <c r="L342" s="329" t="s">
        <v>343</v>
      </c>
      <c r="M342" s="329" t="s">
        <v>697</v>
      </c>
      <c r="N342" s="330">
        <v>173</v>
      </c>
      <c r="O342" s="330">
        <v>32</v>
      </c>
      <c r="P342" s="329" t="s">
        <v>777</v>
      </c>
      <c r="Q342" s="329">
        <v>2231</v>
      </c>
      <c r="R342" s="329">
        <v>14</v>
      </c>
      <c r="S342" s="329">
        <v>159.3</v>
      </c>
      <c r="T342" s="329"/>
      <c r="U342" s="329"/>
      <c r="V342" s="329"/>
      <c r="W342" s="329">
        <v>2231</v>
      </c>
      <c r="X342" s="329">
        <v>14</v>
      </c>
      <c r="Y342" s="329">
        <v>159.3</v>
      </c>
    </row>
    <row r="343" spans="1:25" ht="15">
      <c r="A343" s="326" t="str">
        <f t="shared" si="5"/>
        <v>23,0121586</v>
      </c>
      <c r="B343" s="329" t="s">
        <v>742</v>
      </c>
      <c r="C343" s="329" t="s">
        <v>778</v>
      </c>
      <c r="D343" s="329">
        <v>3</v>
      </c>
      <c r="E343" s="329" t="s">
        <v>757</v>
      </c>
      <c r="F343" s="329" t="s">
        <v>1460</v>
      </c>
      <c r="G343" s="329" t="s">
        <v>343</v>
      </c>
      <c r="H343" s="329" t="s">
        <v>750</v>
      </c>
      <c r="I343" s="329"/>
      <c r="J343" s="329"/>
      <c r="K343" s="329"/>
      <c r="L343" s="329" t="s">
        <v>343</v>
      </c>
      <c r="M343" s="329" t="s">
        <v>1461</v>
      </c>
      <c r="N343" s="330">
        <v>112</v>
      </c>
      <c r="O343" s="330">
        <v>75</v>
      </c>
      <c r="P343" s="329" t="s">
        <v>782</v>
      </c>
      <c r="Q343" s="329">
        <v>2544</v>
      </c>
      <c r="R343" s="329">
        <v>23</v>
      </c>
      <c r="S343" s="329">
        <v>110.6</v>
      </c>
      <c r="T343" s="329">
        <v>4228</v>
      </c>
      <c r="U343" s="329">
        <v>37</v>
      </c>
      <c r="V343" s="329">
        <v>114.2</v>
      </c>
      <c r="W343" s="329">
        <v>6772</v>
      </c>
      <c r="X343" s="329">
        <v>60</v>
      </c>
      <c r="Y343" s="329">
        <v>112.8</v>
      </c>
    </row>
    <row r="344" spans="1:25" ht="15">
      <c r="A344" s="326" t="str">
        <f t="shared" si="5"/>
        <v>14,0106478</v>
      </c>
      <c r="B344" s="329" t="s">
        <v>742</v>
      </c>
      <c r="C344" s="329" t="s">
        <v>752</v>
      </c>
      <c r="D344" s="329">
        <v>4</v>
      </c>
      <c r="E344" s="329" t="s">
        <v>743</v>
      </c>
      <c r="F344" s="329" t="s">
        <v>1462</v>
      </c>
      <c r="G344" s="329" t="s">
        <v>347</v>
      </c>
      <c r="H344" s="329" t="s">
        <v>952</v>
      </c>
      <c r="I344" s="329"/>
      <c r="J344" s="329"/>
      <c r="K344" s="329"/>
      <c r="L344" s="329" t="s">
        <v>343</v>
      </c>
      <c r="M344" s="329" t="s">
        <v>1463</v>
      </c>
      <c r="N344" s="330">
        <v>194</v>
      </c>
      <c r="O344" s="330">
        <v>18</v>
      </c>
      <c r="P344" s="329" t="s">
        <v>829</v>
      </c>
      <c r="Q344" s="329"/>
      <c r="R344" s="329"/>
      <c r="S344" s="329"/>
      <c r="T344" s="329"/>
      <c r="U344" s="329"/>
      <c r="V344" s="329"/>
      <c r="W344" s="329"/>
      <c r="X344" s="329"/>
      <c r="Y344" s="329"/>
    </row>
    <row r="345" spans="1:25" ht="15">
      <c r="A345" s="326" t="str">
        <f t="shared" si="5"/>
        <v>05,0089135</v>
      </c>
      <c r="B345" s="329" t="s">
        <v>742</v>
      </c>
      <c r="C345" s="329" t="s">
        <v>778</v>
      </c>
      <c r="D345" s="329">
        <v>3</v>
      </c>
      <c r="E345" s="329" t="s">
        <v>935</v>
      </c>
      <c r="F345" s="329" t="s">
        <v>1464</v>
      </c>
      <c r="G345" s="329" t="s">
        <v>343</v>
      </c>
      <c r="H345" s="329" t="s">
        <v>759</v>
      </c>
      <c r="I345" s="329"/>
      <c r="J345" s="329"/>
      <c r="K345" s="329"/>
      <c r="L345" s="329" t="s">
        <v>149</v>
      </c>
      <c r="M345" s="329" t="s">
        <v>1465</v>
      </c>
      <c r="N345" s="330">
        <v>149</v>
      </c>
      <c r="O345" s="330">
        <v>49</v>
      </c>
      <c r="P345" s="329" t="s">
        <v>782</v>
      </c>
      <c r="Q345" s="329">
        <v>4498</v>
      </c>
      <c r="R345" s="329">
        <v>30</v>
      </c>
      <c r="S345" s="329">
        <v>149.9</v>
      </c>
      <c r="T345" s="329"/>
      <c r="U345" s="329"/>
      <c r="V345" s="329"/>
      <c r="W345" s="329">
        <v>4498</v>
      </c>
      <c r="X345" s="329">
        <v>30</v>
      </c>
      <c r="Y345" s="329">
        <v>149.9</v>
      </c>
    </row>
    <row r="346" spans="1:25" ht="15">
      <c r="A346" s="326" t="str">
        <f t="shared" si="5"/>
        <v>17,0111188</v>
      </c>
      <c r="B346" s="329" t="s">
        <v>742</v>
      </c>
      <c r="C346" s="329" t="s">
        <v>752</v>
      </c>
      <c r="D346" s="329">
        <v>4</v>
      </c>
      <c r="E346" s="329" t="s">
        <v>768</v>
      </c>
      <c r="F346" s="329" t="s">
        <v>1466</v>
      </c>
      <c r="G346" s="329" t="s">
        <v>343</v>
      </c>
      <c r="H346" s="329" t="s">
        <v>759</v>
      </c>
      <c r="I346" s="329"/>
      <c r="J346" s="329"/>
      <c r="K346" s="329"/>
      <c r="L346" s="329" t="s">
        <v>343</v>
      </c>
      <c r="M346" s="329" t="s">
        <v>1467</v>
      </c>
      <c r="N346" s="330">
        <v>136</v>
      </c>
      <c r="O346" s="330">
        <v>58</v>
      </c>
      <c r="P346" s="329" t="s">
        <v>829</v>
      </c>
      <c r="Q346" s="329">
        <v>2928</v>
      </c>
      <c r="R346" s="329">
        <v>22</v>
      </c>
      <c r="S346" s="329">
        <v>133</v>
      </c>
      <c r="T346" s="329"/>
      <c r="U346" s="329"/>
      <c r="V346" s="329"/>
      <c r="W346" s="329">
        <v>2928</v>
      </c>
      <c r="X346" s="329">
        <v>22</v>
      </c>
      <c r="Y346" s="329">
        <v>133</v>
      </c>
    </row>
    <row r="347" spans="1:25" ht="15">
      <c r="A347" s="326" t="str">
        <f t="shared" si="5"/>
        <v>24,0123226</v>
      </c>
      <c r="B347" s="329" t="s">
        <v>742</v>
      </c>
      <c r="C347" s="329" t="s">
        <v>743</v>
      </c>
      <c r="D347" s="329">
        <v>621</v>
      </c>
      <c r="E347" s="329" t="s">
        <v>783</v>
      </c>
      <c r="F347" s="329" t="s">
        <v>1468</v>
      </c>
      <c r="G347" s="329" t="s">
        <v>347</v>
      </c>
      <c r="H347" s="329" t="s">
        <v>750</v>
      </c>
      <c r="I347" s="329" t="s">
        <v>732</v>
      </c>
      <c r="J347" s="329"/>
      <c r="K347" s="329"/>
      <c r="L347" s="329" t="s">
        <v>343</v>
      </c>
      <c r="M347" s="329" t="s">
        <v>1469</v>
      </c>
      <c r="N347" s="330">
        <v>137</v>
      </c>
      <c r="O347" s="330">
        <v>58</v>
      </c>
      <c r="P347" s="329" t="s">
        <v>771</v>
      </c>
      <c r="Q347" s="329">
        <v>1656</v>
      </c>
      <c r="R347" s="329">
        <v>13</v>
      </c>
      <c r="S347" s="329">
        <v>127.3</v>
      </c>
      <c r="T347" s="329"/>
      <c r="U347" s="329"/>
      <c r="V347" s="329"/>
      <c r="W347" s="329">
        <v>1656</v>
      </c>
      <c r="X347" s="329">
        <v>13</v>
      </c>
      <c r="Y347" s="329">
        <v>127.3</v>
      </c>
    </row>
    <row r="348" spans="1:25" ht="15">
      <c r="A348" s="326" t="str">
        <f t="shared" si="5"/>
        <v>22,0120351</v>
      </c>
      <c r="B348" s="329" t="s">
        <v>742</v>
      </c>
      <c r="C348" s="329" t="s">
        <v>743</v>
      </c>
      <c r="D348" s="329">
        <v>621</v>
      </c>
      <c r="E348" s="329" t="s">
        <v>761</v>
      </c>
      <c r="F348" s="329" t="s">
        <v>1470</v>
      </c>
      <c r="G348" s="329" t="s">
        <v>347</v>
      </c>
      <c r="H348" s="329" t="s">
        <v>750</v>
      </c>
      <c r="I348" s="329"/>
      <c r="J348" s="329"/>
      <c r="K348" s="329"/>
      <c r="L348" s="329" t="s">
        <v>343</v>
      </c>
      <c r="M348" s="329" t="s">
        <v>1471</v>
      </c>
      <c r="N348" s="330">
        <v>167</v>
      </c>
      <c r="O348" s="330">
        <v>37</v>
      </c>
      <c r="P348" s="329" t="s">
        <v>771</v>
      </c>
      <c r="Q348" s="329">
        <v>14381</v>
      </c>
      <c r="R348" s="329">
        <v>86</v>
      </c>
      <c r="S348" s="329">
        <v>167.2</v>
      </c>
      <c r="T348" s="329"/>
      <c r="U348" s="329"/>
      <c r="V348" s="329"/>
      <c r="W348" s="329">
        <v>14381</v>
      </c>
      <c r="X348" s="329">
        <v>86</v>
      </c>
      <c r="Y348" s="329">
        <v>167.2</v>
      </c>
    </row>
    <row r="349" spans="1:25" ht="15">
      <c r="A349" s="326" t="str">
        <f t="shared" si="5"/>
        <v>22,0120718</v>
      </c>
      <c r="B349" s="329" t="s">
        <v>742</v>
      </c>
      <c r="C349" s="329" t="s">
        <v>778</v>
      </c>
      <c r="D349" s="329">
        <v>3</v>
      </c>
      <c r="E349" s="329" t="s">
        <v>761</v>
      </c>
      <c r="F349" s="329" t="s">
        <v>1472</v>
      </c>
      <c r="G349" s="329" t="s">
        <v>347</v>
      </c>
      <c r="H349" s="329" t="s">
        <v>750</v>
      </c>
      <c r="I349" s="329"/>
      <c r="J349" s="329"/>
      <c r="K349" s="329"/>
      <c r="L349" s="329" t="s">
        <v>343</v>
      </c>
      <c r="M349" s="329" t="s">
        <v>1473</v>
      </c>
      <c r="N349" s="330">
        <v>154</v>
      </c>
      <c r="O349" s="330">
        <v>46</v>
      </c>
      <c r="P349" s="329" t="s">
        <v>782</v>
      </c>
      <c r="Q349" s="329">
        <v>7092</v>
      </c>
      <c r="R349" s="329">
        <v>46</v>
      </c>
      <c r="S349" s="329">
        <v>154.1</v>
      </c>
      <c r="T349" s="329">
        <v>2585</v>
      </c>
      <c r="U349" s="329">
        <v>18</v>
      </c>
      <c r="V349" s="329">
        <v>143.6</v>
      </c>
      <c r="W349" s="329">
        <v>9677</v>
      </c>
      <c r="X349" s="329">
        <v>64</v>
      </c>
      <c r="Y349" s="329">
        <v>151.2</v>
      </c>
    </row>
    <row r="350" spans="1:25" ht="15">
      <c r="A350" s="326" t="str">
        <f t="shared" si="5"/>
        <v>08,0095917</v>
      </c>
      <c r="B350" s="329" t="s">
        <v>742</v>
      </c>
      <c r="C350" s="329" t="s">
        <v>752</v>
      </c>
      <c r="D350" s="329">
        <v>477</v>
      </c>
      <c r="E350" s="329" t="s">
        <v>753</v>
      </c>
      <c r="F350" s="329" t="s">
        <v>1474</v>
      </c>
      <c r="G350" s="329" t="s">
        <v>347</v>
      </c>
      <c r="H350" s="329" t="s">
        <v>750</v>
      </c>
      <c r="I350" s="329"/>
      <c r="J350" s="329"/>
      <c r="K350" s="329"/>
      <c r="L350" s="329" t="s">
        <v>343</v>
      </c>
      <c r="M350" s="329" t="s">
        <v>1475</v>
      </c>
      <c r="N350" s="330">
        <v>152</v>
      </c>
      <c r="O350" s="330">
        <v>47</v>
      </c>
      <c r="P350" s="329" t="s">
        <v>786</v>
      </c>
      <c r="Q350" s="329">
        <v>3810</v>
      </c>
      <c r="R350" s="329">
        <v>25</v>
      </c>
      <c r="S350" s="329">
        <v>152.4</v>
      </c>
      <c r="T350" s="329"/>
      <c r="U350" s="329"/>
      <c r="V350" s="329"/>
      <c r="W350" s="329">
        <v>3810</v>
      </c>
      <c r="X350" s="329">
        <v>25</v>
      </c>
      <c r="Y350" s="329">
        <v>152.4</v>
      </c>
    </row>
    <row r="351" spans="1:25" ht="15">
      <c r="A351" s="326" t="str">
        <f t="shared" si="5"/>
        <v>03,0065220</v>
      </c>
      <c r="B351" s="329" t="s">
        <v>742</v>
      </c>
      <c r="C351" s="329" t="s">
        <v>752</v>
      </c>
      <c r="D351" s="329">
        <v>235</v>
      </c>
      <c r="E351" s="329" t="s">
        <v>938</v>
      </c>
      <c r="F351" s="329" t="s">
        <v>1476</v>
      </c>
      <c r="G351" s="329" t="s">
        <v>347</v>
      </c>
      <c r="H351" s="329" t="s">
        <v>776</v>
      </c>
      <c r="I351" s="329"/>
      <c r="J351" s="329"/>
      <c r="K351" s="329"/>
      <c r="L351" s="329" t="s">
        <v>343</v>
      </c>
      <c r="M351" s="329" t="s">
        <v>1477</v>
      </c>
      <c r="N351" s="330">
        <v>161</v>
      </c>
      <c r="O351" s="330">
        <v>41</v>
      </c>
      <c r="P351" s="329" t="s">
        <v>756</v>
      </c>
      <c r="Q351" s="329"/>
      <c r="R351" s="329"/>
      <c r="S351" s="329"/>
      <c r="T351" s="329">
        <v>6288</v>
      </c>
      <c r="U351" s="329">
        <v>39</v>
      </c>
      <c r="V351" s="329">
        <v>161.2</v>
      </c>
      <c r="W351" s="329">
        <v>6288</v>
      </c>
      <c r="X351" s="329">
        <v>39</v>
      </c>
      <c r="Y351" s="329">
        <v>161.2</v>
      </c>
    </row>
    <row r="352" spans="1:25" ht="15">
      <c r="A352" s="326" t="str">
        <f t="shared" si="5"/>
        <v>22,0120084</v>
      </c>
      <c r="B352" s="329" t="s">
        <v>742</v>
      </c>
      <c r="C352" s="329" t="s">
        <v>743</v>
      </c>
      <c r="D352" s="329">
        <v>621</v>
      </c>
      <c r="E352" s="329" t="s">
        <v>761</v>
      </c>
      <c r="F352" s="329" t="s">
        <v>1478</v>
      </c>
      <c r="G352" s="329" t="s">
        <v>347</v>
      </c>
      <c r="H352" s="329" t="s">
        <v>750</v>
      </c>
      <c r="I352" s="329"/>
      <c r="J352" s="329"/>
      <c r="K352" s="329"/>
      <c r="L352" s="329" t="s">
        <v>343</v>
      </c>
      <c r="M352" s="329" t="s">
        <v>1479</v>
      </c>
      <c r="N352" s="330">
        <v>173</v>
      </c>
      <c r="O352" s="330">
        <v>32</v>
      </c>
      <c r="P352" s="329" t="s">
        <v>771</v>
      </c>
      <c r="Q352" s="329">
        <v>11127</v>
      </c>
      <c r="R352" s="329">
        <v>64</v>
      </c>
      <c r="S352" s="329">
        <v>173.8</v>
      </c>
      <c r="T352" s="329"/>
      <c r="U352" s="329"/>
      <c r="V352" s="329"/>
      <c r="W352" s="329">
        <v>11127</v>
      </c>
      <c r="X352" s="329">
        <v>64</v>
      </c>
      <c r="Y352" s="329">
        <v>173.8</v>
      </c>
    </row>
    <row r="353" spans="1:25" ht="15">
      <c r="A353" s="326" t="str">
        <f t="shared" si="5"/>
        <v>24,0123525</v>
      </c>
      <c r="B353" s="329" t="s">
        <v>742</v>
      </c>
      <c r="C353" s="329" t="s">
        <v>752</v>
      </c>
      <c r="D353" s="329">
        <v>235</v>
      </c>
      <c r="E353" s="329" t="s">
        <v>783</v>
      </c>
      <c r="F353" s="329" t="s">
        <v>1480</v>
      </c>
      <c r="G353" s="329" t="s">
        <v>347</v>
      </c>
      <c r="H353" s="329" t="s">
        <v>776</v>
      </c>
      <c r="I353" s="329" t="s">
        <v>732</v>
      </c>
      <c r="J353" s="329"/>
      <c r="K353" s="329"/>
      <c r="L353" s="329" t="s">
        <v>343</v>
      </c>
      <c r="M353" s="329" t="s">
        <v>1481</v>
      </c>
      <c r="N353" s="330">
        <v>150</v>
      </c>
      <c r="O353" s="330">
        <v>49</v>
      </c>
      <c r="P353" s="329" t="s">
        <v>756</v>
      </c>
      <c r="Q353" s="329"/>
      <c r="R353" s="329"/>
      <c r="S353" s="329"/>
      <c r="T353" s="329"/>
      <c r="U353" s="329"/>
      <c r="V353" s="329"/>
      <c r="W353" s="329"/>
      <c r="X353" s="329"/>
      <c r="Y353" s="329"/>
    </row>
    <row r="354" spans="1:25" ht="15">
      <c r="A354" s="326" t="str">
        <f t="shared" si="5"/>
        <v>22,0119108</v>
      </c>
      <c r="B354" s="329" t="s">
        <v>742</v>
      </c>
      <c r="C354" s="329" t="s">
        <v>778</v>
      </c>
      <c r="D354" s="329">
        <v>3</v>
      </c>
      <c r="E354" s="329" t="s">
        <v>761</v>
      </c>
      <c r="F354" s="329" t="s">
        <v>1482</v>
      </c>
      <c r="G354" s="329" t="s">
        <v>347</v>
      </c>
      <c r="H354" s="329" t="s">
        <v>750</v>
      </c>
      <c r="I354" s="329"/>
      <c r="J354" s="329"/>
      <c r="K354" s="329"/>
      <c r="L354" s="329" t="s">
        <v>343</v>
      </c>
      <c r="M354" s="329" t="s">
        <v>1483</v>
      </c>
      <c r="N354" s="330">
        <v>194</v>
      </c>
      <c r="O354" s="330">
        <v>18</v>
      </c>
      <c r="P354" s="329" t="s">
        <v>782</v>
      </c>
      <c r="Q354" s="329"/>
      <c r="R354" s="329"/>
      <c r="S354" s="329"/>
      <c r="T354" s="329"/>
      <c r="U354" s="329"/>
      <c r="V354" s="329"/>
      <c r="W354" s="329"/>
      <c r="X354" s="329"/>
      <c r="Y354" s="329"/>
    </row>
    <row r="355" spans="1:25" ht="15">
      <c r="A355" s="326" t="str">
        <f t="shared" si="5"/>
        <v>19,0115939</v>
      </c>
      <c r="B355" s="329" t="s">
        <v>742</v>
      </c>
      <c r="C355" s="329" t="s">
        <v>778</v>
      </c>
      <c r="D355" s="329">
        <v>4</v>
      </c>
      <c r="E355" s="329" t="s">
        <v>790</v>
      </c>
      <c r="F355" s="329" t="s">
        <v>1484</v>
      </c>
      <c r="G355" s="329" t="s">
        <v>347</v>
      </c>
      <c r="H355" s="329" t="s">
        <v>952</v>
      </c>
      <c r="I355" s="329"/>
      <c r="J355" s="329"/>
      <c r="K355" s="329"/>
      <c r="L355" s="329" t="s">
        <v>343</v>
      </c>
      <c r="M355" s="329" t="s">
        <v>1485</v>
      </c>
      <c r="N355" s="330">
        <v>169</v>
      </c>
      <c r="O355" s="330">
        <v>35</v>
      </c>
      <c r="P355" s="329" t="s">
        <v>844</v>
      </c>
      <c r="Q355" s="329">
        <v>1111</v>
      </c>
      <c r="R355" s="329">
        <v>8</v>
      </c>
      <c r="S355" s="329">
        <v>138.8</v>
      </c>
      <c r="T355" s="329">
        <v>434</v>
      </c>
      <c r="U355" s="329">
        <v>3</v>
      </c>
      <c r="V355" s="329">
        <v>144.6</v>
      </c>
      <c r="W355" s="329">
        <v>1545</v>
      </c>
      <c r="X355" s="329">
        <v>11</v>
      </c>
      <c r="Y355" s="329">
        <v>140.4</v>
      </c>
    </row>
    <row r="356" spans="1:25" ht="15">
      <c r="A356" s="326" t="str">
        <f t="shared" si="5"/>
        <v>21,0118621</v>
      </c>
      <c r="B356" s="329" t="s">
        <v>742</v>
      </c>
      <c r="C356" s="329" t="s">
        <v>778</v>
      </c>
      <c r="D356" s="329">
        <v>3</v>
      </c>
      <c r="E356" s="329" t="s">
        <v>919</v>
      </c>
      <c r="F356" s="329" t="s">
        <v>1486</v>
      </c>
      <c r="G356" s="329" t="s">
        <v>347</v>
      </c>
      <c r="H356" s="329" t="s">
        <v>759</v>
      </c>
      <c r="I356" s="329"/>
      <c r="J356" s="329"/>
      <c r="K356" s="329"/>
      <c r="L356" s="329" t="s">
        <v>343</v>
      </c>
      <c r="M356" s="329" t="s">
        <v>1487</v>
      </c>
      <c r="N356" s="330">
        <v>194</v>
      </c>
      <c r="O356" s="330">
        <v>18</v>
      </c>
      <c r="P356" s="329" t="s">
        <v>782</v>
      </c>
      <c r="Q356" s="329"/>
      <c r="R356" s="329"/>
      <c r="S356" s="329"/>
      <c r="T356" s="329"/>
      <c r="U356" s="329"/>
      <c r="V356" s="329"/>
      <c r="W356" s="329"/>
      <c r="X356" s="329"/>
      <c r="Y356" s="329"/>
    </row>
    <row r="357" spans="1:25" ht="15">
      <c r="A357" s="326" t="str">
        <f t="shared" si="5"/>
        <v>22,0120027</v>
      </c>
      <c r="B357" s="329" t="s">
        <v>742</v>
      </c>
      <c r="C357" s="329" t="s">
        <v>778</v>
      </c>
      <c r="D357" s="329">
        <v>2</v>
      </c>
      <c r="E357" s="329" t="s">
        <v>761</v>
      </c>
      <c r="F357" s="329" t="s">
        <v>1488</v>
      </c>
      <c r="G357" s="329" t="s">
        <v>343</v>
      </c>
      <c r="H357" s="329" t="s">
        <v>759</v>
      </c>
      <c r="I357" s="329"/>
      <c r="J357" s="329"/>
      <c r="K357" s="329"/>
      <c r="L357" s="329" t="s">
        <v>343</v>
      </c>
      <c r="M357" s="329" t="s">
        <v>1489</v>
      </c>
      <c r="N357" s="330">
        <v>151</v>
      </c>
      <c r="O357" s="330">
        <v>48</v>
      </c>
      <c r="P357" s="329" t="s">
        <v>868</v>
      </c>
      <c r="Q357" s="329">
        <v>17283</v>
      </c>
      <c r="R357" s="329">
        <v>114</v>
      </c>
      <c r="S357" s="329">
        <v>151.6</v>
      </c>
      <c r="T357" s="329"/>
      <c r="U357" s="329"/>
      <c r="V357" s="329"/>
      <c r="W357" s="329">
        <v>17283</v>
      </c>
      <c r="X357" s="329">
        <v>114</v>
      </c>
      <c r="Y357" s="329">
        <v>151.6</v>
      </c>
    </row>
    <row r="358" spans="1:25" ht="15">
      <c r="A358" s="326" t="str">
        <f t="shared" si="5"/>
        <v>07,0093191</v>
      </c>
      <c r="B358" s="329" t="s">
        <v>742</v>
      </c>
      <c r="C358" s="329" t="s">
        <v>752</v>
      </c>
      <c r="D358" s="329">
        <v>476</v>
      </c>
      <c r="E358" s="329" t="s">
        <v>1059</v>
      </c>
      <c r="F358" s="329" t="s">
        <v>1490</v>
      </c>
      <c r="G358" s="329" t="s">
        <v>343</v>
      </c>
      <c r="H358" s="329" t="s">
        <v>776</v>
      </c>
      <c r="I358" s="329"/>
      <c r="J358" s="329"/>
      <c r="K358" s="329"/>
      <c r="L358" s="329" t="s">
        <v>149</v>
      </c>
      <c r="M358" s="329" t="s">
        <v>705</v>
      </c>
      <c r="N358" s="330">
        <v>152</v>
      </c>
      <c r="O358" s="330">
        <v>47</v>
      </c>
      <c r="P358" s="329" t="s">
        <v>777</v>
      </c>
      <c r="Q358" s="329"/>
      <c r="R358" s="329"/>
      <c r="S358" s="329"/>
      <c r="T358" s="329">
        <v>3648</v>
      </c>
      <c r="U358" s="329">
        <v>24</v>
      </c>
      <c r="V358" s="329">
        <v>152</v>
      </c>
      <c r="W358" s="329">
        <v>3648</v>
      </c>
      <c r="X358" s="329">
        <v>24</v>
      </c>
      <c r="Y358" s="329">
        <v>152</v>
      </c>
    </row>
    <row r="359" spans="1:25" ht="15">
      <c r="A359" s="326" t="str">
        <f t="shared" si="5"/>
        <v>24,0123083</v>
      </c>
      <c r="B359" s="329" t="s">
        <v>742</v>
      </c>
      <c r="C359" s="329" t="s">
        <v>752</v>
      </c>
      <c r="D359" s="329">
        <v>4</v>
      </c>
      <c r="E359" s="329" t="s">
        <v>783</v>
      </c>
      <c r="F359" s="329" t="s">
        <v>1491</v>
      </c>
      <c r="G359" s="329" t="s">
        <v>347</v>
      </c>
      <c r="H359" s="329" t="s">
        <v>952</v>
      </c>
      <c r="I359" s="329" t="s">
        <v>732</v>
      </c>
      <c r="J359" s="329"/>
      <c r="K359" s="329"/>
      <c r="L359" s="329" t="s">
        <v>343</v>
      </c>
      <c r="M359" s="329" t="s">
        <v>1492</v>
      </c>
      <c r="N359" s="330">
        <v>166</v>
      </c>
      <c r="O359" s="330">
        <v>37</v>
      </c>
      <c r="P359" s="329" t="s">
        <v>829</v>
      </c>
      <c r="Q359" s="329">
        <v>6820</v>
      </c>
      <c r="R359" s="329">
        <v>41</v>
      </c>
      <c r="S359" s="329">
        <v>166.3</v>
      </c>
      <c r="T359" s="329"/>
      <c r="U359" s="329"/>
      <c r="V359" s="329"/>
      <c r="W359" s="329">
        <v>6820</v>
      </c>
      <c r="X359" s="329">
        <v>41</v>
      </c>
      <c r="Y359" s="329">
        <v>166.3</v>
      </c>
    </row>
    <row r="360" spans="1:25" ht="15">
      <c r="A360" s="326" t="str">
        <f t="shared" si="5"/>
        <v>14,0106436</v>
      </c>
      <c r="B360" s="329" t="s">
        <v>742</v>
      </c>
      <c r="C360" s="329" t="s">
        <v>743</v>
      </c>
      <c r="D360" s="329">
        <v>621</v>
      </c>
      <c r="E360" s="329" t="s">
        <v>743</v>
      </c>
      <c r="F360" s="329" t="s">
        <v>1493</v>
      </c>
      <c r="G360" s="329" t="s">
        <v>347</v>
      </c>
      <c r="H360" s="329" t="s">
        <v>776</v>
      </c>
      <c r="I360" s="329"/>
      <c r="J360" s="329"/>
      <c r="K360" s="329"/>
      <c r="L360" s="329" t="s">
        <v>343</v>
      </c>
      <c r="M360" s="329" t="s">
        <v>1494</v>
      </c>
      <c r="N360" s="330">
        <v>176</v>
      </c>
      <c r="O360" s="330">
        <v>30</v>
      </c>
      <c r="P360" s="329" t="s">
        <v>771</v>
      </c>
      <c r="Q360" s="329">
        <v>1318</v>
      </c>
      <c r="R360" s="329">
        <v>9</v>
      </c>
      <c r="S360" s="329">
        <v>146.4</v>
      </c>
      <c r="T360" s="329"/>
      <c r="U360" s="329"/>
      <c r="V360" s="329"/>
      <c r="W360" s="329">
        <v>1318</v>
      </c>
      <c r="X360" s="329">
        <v>9</v>
      </c>
      <c r="Y360" s="329">
        <v>146.4</v>
      </c>
    </row>
    <row r="361" spans="1:25" ht="15">
      <c r="A361" s="326" t="str">
        <f t="shared" si="5"/>
        <v>99,0061652</v>
      </c>
      <c r="B361" s="329" t="s">
        <v>742</v>
      </c>
      <c r="C361" s="329" t="s">
        <v>743</v>
      </c>
      <c r="D361" s="329">
        <v>626</v>
      </c>
      <c r="E361" s="329" t="s">
        <v>942</v>
      </c>
      <c r="F361" s="329" t="s">
        <v>1495</v>
      </c>
      <c r="G361" s="329" t="s">
        <v>347</v>
      </c>
      <c r="H361" s="329" t="s">
        <v>746</v>
      </c>
      <c r="I361" s="329"/>
      <c r="J361" s="329"/>
      <c r="K361" s="329"/>
      <c r="L361" s="329" t="s">
        <v>343</v>
      </c>
      <c r="M361" s="329" t="s">
        <v>1496</v>
      </c>
      <c r="N361" s="330">
        <v>159</v>
      </c>
      <c r="O361" s="330">
        <v>42</v>
      </c>
      <c r="P361" s="329" t="s">
        <v>941</v>
      </c>
      <c r="Q361" s="329">
        <v>6878</v>
      </c>
      <c r="R361" s="329">
        <v>43</v>
      </c>
      <c r="S361" s="329">
        <v>159.9</v>
      </c>
      <c r="T361" s="329"/>
      <c r="U361" s="329"/>
      <c r="V361" s="329"/>
      <c r="W361" s="329">
        <v>6878</v>
      </c>
      <c r="X361" s="329">
        <v>43</v>
      </c>
      <c r="Y361" s="329">
        <v>159.9</v>
      </c>
    </row>
    <row r="362" spans="1:25" ht="15">
      <c r="A362" s="326" t="str">
        <f t="shared" si="5"/>
        <v>13,0104924</v>
      </c>
      <c r="B362" s="329" t="s">
        <v>742</v>
      </c>
      <c r="C362" s="329" t="s">
        <v>743</v>
      </c>
      <c r="D362" s="329">
        <v>624</v>
      </c>
      <c r="E362" s="329" t="s">
        <v>779</v>
      </c>
      <c r="F362" s="329" t="s">
        <v>1497</v>
      </c>
      <c r="G362" s="329" t="s">
        <v>347</v>
      </c>
      <c r="H362" s="329" t="s">
        <v>750</v>
      </c>
      <c r="I362" s="329"/>
      <c r="J362" s="329"/>
      <c r="K362" s="329"/>
      <c r="L362" s="329" t="s">
        <v>343</v>
      </c>
      <c r="M362" s="329" t="s">
        <v>1498</v>
      </c>
      <c r="N362" s="330">
        <v>191</v>
      </c>
      <c r="O362" s="330">
        <v>20</v>
      </c>
      <c r="P362" s="329" t="s">
        <v>822</v>
      </c>
      <c r="Q362" s="329">
        <v>30969</v>
      </c>
      <c r="R362" s="329">
        <v>162</v>
      </c>
      <c r="S362" s="329">
        <v>191.1</v>
      </c>
      <c r="T362" s="329"/>
      <c r="U362" s="329"/>
      <c r="V362" s="329"/>
      <c r="W362" s="329">
        <v>30969</v>
      </c>
      <c r="X362" s="329">
        <v>162</v>
      </c>
      <c r="Y362" s="329">
        <v>191.1</v>
      </c>
    </row>
    <row r="363" spans="1:25" ht="15">
      <c r="A363" s="326" t="str">
        <f t="shared" si="5"/>
        <v>24,0124567</v>
      </c>
      <c r="B363" s="329" t="s">
        <v>742</v>
      </c>
      <c r="C363" s="329" t="s">
        <v>743</v>
      </c>
      <c r="D363" s="329">
        <v>4</v>
      </c>
      <c r="E363" s="329" t="s">
        <v>783</v>
      </c>
      <c r="F363" s="329" t="s">
        <v>1499</v>
      </c>
      <c r="G363" s="329" t="s">
        <v>347</v>
      </c>
      <c r="H363" s="329" t="s">
        <v>763</v>
      </c>
      <c r="I363" s="329" t="s">
        <v>732</v>
      </c>
      <c r="J363" s="329"/>
      <c r="K363" s="329"/>
      <c r="L363" s="329" t="s">
        <v>343</v>
      </c>
      <c r="M363" s="329" t="s">
        <v>1500</v>
      </c>
      <c r="N363" s="330">
        <v>150</v>
      </c>
      <c r="O363" s="330">
        <v>49</v>
      </c>
      <c r="P363" s="329" t="s">
        <v>748</v>
      </c>
      <c r="Q363" s="329"/>
      <c r="R363" s="329"/>
      <c r="S363" s="329"/>
      <c r="T363" s="329"/>
      <c r="U363" s="329"/>
      <c r="V363" s="329"/>
      <c r="W363" s="329"/>
      <c r="X363" s="329"/>
      <c r="Y363" s="329"/>
    </row>
    <row r="364" spans="1:25" ht="15">
      <c r="A364" s="326" t="str">
        <f t="shared" si="5"/>
        <v>87,0053379</v>
      </c>
      <c r="B364" s="329" t="s">
        <v>742</v>
      </c>
      <c r="C364" s="329" t="s">
        <v>752</v>
      </c>
      <c r="D364" s="329">
        <v>235</v>
      </c>
      <c r="E364" s="329" t="s">
        <v>835</v>
      </c>
      <c r="F364" s="329" t="s">
        <v>1501</v>
      </c>
      <c r="G364" s="329" t="s">
        <v>347</v>
      </c>
      <c r="H364" s="329" t="s">
        <v>746</v>
      </c>
      <c r="I364" s="329"/>
      <c r="J364" s="329"/>
      <c r="K364" s="329"/>
      <c r="L364" s="329" t="s">
        <v>149</v>
      </c>
      <c r="M364" s="329" t="s">
        <v>1502</v>
      </c>
      <c r="N364" s="330">
        <v>182</v>
      </c>
      <c r="O364" s="330">
        <v>26</v>
      </c>
      <c r="P364" s="329" t="s">
        <v>756</v>
      </c>
      <c r="Q364" s="329">
        <v>18821</v>
      </c>
      <c r="R364" s="329">
        <v>103</v>
      </c>
      <c r="S364" s="329">
        <v>182.7</v>
      </c>
      <c r="T364" s="329">
        <v>25137</v>
      </c>
      <c r="U364" s="329">
        <v>138</v>
      </c>
      <c r="V364" s="329">
        <v>182.1</v>
      </c>
      <c r="W364" s="329">
        <v>43958</v>
      </c>
      <c r="X364" s="329">
        <v>241</v>
      </c>
      <c r="Y364" s="329">
        <v>182.3</v>
      </c>
    </row>
    <row r="365" spans="1:25" ht="15">
      <c r="A365" s="326" t="str">
        <f t="shared" si="5"/>
        <v>22,0119524</v>
      </c>
      <c r="B365" s="329" t="s">
        <v>742</v>
      </c>
      <c r="C365" s="329" t="s">
        <v>752</v>
      </c>
      <c r="D365" s="329">
        <v>475</v>
      </c>
      <c r="E365" s="329" t="s">
        <v>761</v>
      </c>
      <c r="F365" s="329" t="s">
        <v>1503</v>
      </c>
      <c r="G365" s="329" t="s">
        <v>343</v>
      </c>
      <c r="H365" s="329" t="s">
        <v>763</v>
      </c>
      <c r="I365" s="329"/>
      <c r="J365" s="329"/>
      <c r="K365" s="329"/>
      <c r="L365" s="329" t="s">
        <v>343</v>
      </c>
      <c r="M365" s="329" t="s">
        <v>1504</v>
      </c>
      <c r="N365" s="330">
        <v>106</v>
      </c>
      <c r="O365" s="330">
        <v>79</v>
      </c>
      <c r="P365" s="329" t="s">
        <v>1028</v>
      </c>
      <c r="Q365" s="329">
        <v>4268</v>
      </c>
      <c r="R365" s="329">
        <v>40</v>
      </c>
      <c r="S365" s="329">
        <v>106.7</v>
      </c>
      <c r="T365" s="329"/>
      <c r="U365" s="329"/>
      <c r="V365" s="329"/>
      <c r="W365" s="329">
        <v>4268</v>
      </c>
      <c r="X365" s="329">
        <v>40</v>
      </c>
      <c r="Y365" s="329">
        <v>106.7</v>
      </c>
    </row>
    <row r="366" spans="1:25" ht="15">
      <c r="A366" s="326" t="str">
        <f t="shared" si="5"/>
        <v>23,0122277</v>
      </c>
      <c r="B366" s="329" t="s">
        <v>742</v>
      </c>
      <c r="C366" s="329" t="s">
        <v>752</v>
      </c>
      <c r="D366" s="329">
        <v>475</v>
      </c>
      <c r="E366" s="329" t="s">
        <v>757</v>
      </c>
      <c r="F366" s="329" t="s">
        <v>1505</v>
      </c>
      <c r="G366" s="329" t="s">
        <v>347</v>
      </c>
      <c r="H366" s="329" t="s">
        <v>802</v>
      </c>
      <c r="I366" s="329"/>
      <c r="J366" s="329"/>
      <c r="K366" s="329"/>
      <c r="L366" s="329" t="s">
        <v>343</v>
      </c>
      <c r="M366" s="329" t="s">
        <v>1506</v>
      </c>
      <c r="N366" s="330">
        <v>92</v>
      </c>
      <c r="O366" s="330">
        <v>80</v>
      </c>
      <c r="P366" s="329" t="s">
        <v>1028</v>
      </c>
      <c r="Q366" s="329">
        <v>2215</v>
      </c>
      <c r="R366" s="329">
        <v>24</v>
      </c>
      <c r="S366" s="329">
        <v>92.2</v>
      </c>
      <c r="T366" s="329"/>
      <c r="U366" s="329"/>
      <c r="V366" s="329"/>
      <c r="W366" s="329">
        <v>2215</v>
      </c>
      <c r="X366" s="329">
        <v>24</v>
      </c>
      <c r="Y366" s="329">
        <v>92.2</v>
      </c>
    </row>
    <row r="367" spans="1:25" ht="15">
      <c r="A367" s="326" t="str">
        <f t="shared" si="5"/>
        <v>16,0109053</v>
      </c>
      <c r="B367" s="329" t="s">
        <v>742</v>
      </c>
      <c r="C367" s="329" t="s">
        <v>778</v>
      </c>
      <c r="D367" s="329">
        <v>3</v>
      </c>
      <c r="E367" s="329" t="s">
        <v>908</v>
      </c>
      <c r="F367" s="329" t="s">
        <v>1507</v>
      </c>
      <c r="G367" s="329" t="s">
        <v>347</v>
      </c>
      <c r="H367" s="329" t="s">
        <v>776</v>
      </c>
      <c r="I367" s="329"/>
      <c r="J367" s="329"/>
      <c r="K367" s="329"/>
      <c r="L367" s="329" t="s">
        <v>343</v>
      </c>
      <c r="M367" s="329" t="s">
        <v>1508</v>
      </c>
      <c r="N367" s="330">
        <v>146</v>
      </c>
      <c r="O367" s="330">
        <v>51</v>
      </c>
      <c r="P367" s="329" t="s">
        <v>782</v>
      </c>
      <c r="Q367" s="329">
        <v>10560</v>
      </c>
      <c r="R367" s="329">
        <v>72</v>
      </c>
      <c r="S367" s="329">
        <v>146.6</v>
      </c>
      <c r="T367" s="329">
        <v>5307</v>
      </c>
      <c r="U367" s="329">
        <v>36</v>
      </c>
      <c r="V367" s="329">
        <v>147.4</v>
      </c>
      <c r="W367" s="329">
        <v>15867</v>
      </c>
      <c r="X367" s="329">
        <v>108</v>
      </c>
      <c r="Y367" s="329">
        <v>146.9</v>
      </c>
    </row>
    <row r="368" spans="1:25" ht="15">
      <c r="A368" s="326" t="str">
        <f t="shared" si="5"/>
        <v>20,0117674</v>
      </c>
      <c r="B368" s="329" t="s">
        <v>742</v>
      </c>
      <c r="C368" s="329" t="s">
        <v>752</v>
      </c>
      <c r="D368" s="329">
        <v>475</v>
      </c>
      <c r="E368" s="329" t="s">
        <v>765</v>
      </c>
      <c r="F368" s="329" t="s">
        <v>1509</v>
      </c>
      <c r="G368" s="329" t="s">
        <v>347</v>
      </c>
      <c r="H368" s="329" t="s">
        <v>763</v>
      </c>
      <c r="I368" s="329"/>
      <c r="J368" s="329"/>
      <c r="K368" s="329"/>
      <c r="L368" s="329" t="s">
        <v>343</v>
      </c>
      <c r="M368" s="329" t="s">
        <v>1510</v>
      </c>
      <c r="N368" s="330">
        <v>105</v>
      </c>
      <c r="O368" s="330">
        <v>80</v>
      </c>
      <c r="P368" s="329" t="s">
        <v>1028</v>
      </c>
      <c r="Q368" s="329">
        <v>2539</v>
      </c>
      <c r="R368" s="329">
        <v>24</v>
      </c>
      <c r="S368" s="329">
        <v>105.7</v>
      </c>
      <c r="T368" s="329"/>
      <c r="U368" s="329"/>
      <c r="V368" s="329"/>
      <c r="W368" s="329">
        <v>2539</v>
      </c>
      <c r="X368" s="329">
        <v>24</v>
      </c>
      <c r="Y368" s="329">
        <v>105.7</v>
      </c>
    </row>
    <row r="369" spans="1:25" ht="15">
      <c r="A369" s="326" t="str">
        <f t="shared" si="5"/>
        <v>11,0102927</v>
      </c>
      <c r="B369" s="329" t="s">
        <v>742</v>
      </c>
      <c r="C369" s="329" t="s">
        <v>752</v>
      </c>
      <c r="D369" s="329">
        <v>4</v>
      </c>
      <c r="E369" s="329" t="s">
        <v>1302</v>
      </c>
      <c r="F369" s="329" t="s">
        <v>1511</v>
      </c>
      <c r="G369" s="329" t="s">
        <v>347</v>
      </c>
      <c r="H369" s="329" t="s">
        <v>776</v>
      </c>
      <c r="I369" s="329"/>
      <c r="J369" s="329"/>
      <c r="K369" s="329"/>
      <c r="L369" s="329" t="s">
        <v>343</v>
      </c>
      <c r="M369" s="329" t="s">
        <v>1512</v>
      </c>
      <c r="N369" s="330">
        <v>143</v>
      </c>
      <c r="O369" s="330">
        <v>53</v>
      </c>
      <c r="P369" s="329" t="s">
        <v>829</v>
      </c>
      <c r="Q369" s="329">
        <v>9875</v>
      </c>
      <c r="R369" s="329">
        <v>69</v>
      </c>
      <c r="S369" s="329">
        <v>143.1</v>
      </c>
      <c r="T369" s="329"/>
      <c r="U369" s="329"/>
      <c r="V369" s="329"/>
      <c r="W369" s="329">
        <v>9875</v>
      </c>
      <c r="X369" s="329">
        <v>69</v>
      </c>
      <c r="Y369" s="329">
        <v>143.1</v>
      </c>
    </row>
    <row r="370" spans="1:25" ht="15">
      <c r="A370" s="326" t="str">
        <f t="shared" si="5"/>
        <v>,</v>
      </c>
      <c r="B370" s="337"/>
      <c r="C370" s="337"/>
      <c r="D370" s="337"/>
      <c r="E370" s="337"/>
      <c r="F370" s="337"/>
      <c r="G370" s="337"/>
      <c r="H370" s="337"/>
      <c r="I370" s="337"/>
      <c r="J370" s="337"/>
      <c r="K370" s="337"/>
      <c r="L370" s="337"/>
      <c r="M370" s="337"/>
      <c r="N370" s="338"/>
      <c r="O370" s="338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</row>
    <row r="371" spans="1:25" ht="15">
      <c r="A371" s="326" t="str">
        <f t="shared" si="5"/>
        <v>,</v>
      </c>
      <c r="B371" s="337"/>
      <c r="C371" s="337"/>
      <c r="D371" s="337"/>
      <c r="E371" s="337"/>
      <c r="F371" s="337"/>
      <c r="G371" s="337"/>
      <c r="H371" s="337"/>
      <c r="I371" s="337"/>
      <c r="J371" s="337"/>
      <c r="K371" s="337"/>
      <c r="L371" s="337"/>
      <c r="M371" s="337"/>
      <c r="N371" s="338"/>
      <c r="O371" s="338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</row>
    <row r="372" spans="1:25" ht="15">
      <c r="A372" s="326" t="str">
        <f t="shared" si="5"/>
        <v>,</v>
      </c>
      <c r="B372" s="337"/>
      <c r="C372" s="337"/>
      <c r="D372" s="337"/>
      <c r="E372" s="337"/>
      <c r="F372" s="337"/>
      <c r="G372" s="337"/>
      <c r="H372" s="337"/>
      <c r="I372" s="337"/>
      <c r="J372" s="337"/>
      <c r="K372" s="337"/>
      <c r="L372" s="337"/>
      <c r="M372" s="337"/>
      <c r="N372" s="338"/>
      <c r="O372" s="338"/>
      <c r="P372" s="337"/>
      <c r="Q372" s="337"/>
      <c r="R372" s="337"/>
      <c r="S372" s="337"/>
      <c r="T372" s="337"/>
      <c r="U372" s="337"/>
      <c r="V372" s="337"/>
      <c r="W372" s="337"/>
      <c r="X372" s="337"/>
      <c r="Y372" s="337"/>
    </row>
    <row r="373" spans="1:25" ht="15">
      <c r="A373" s="326" t="str">
        <f t="shared" si="5"/>
        <v>,</v>
      </c>
      <c r="B373" s="337"/>
      <c r="C373" s="337"/>
      <c r="D373" s="337"/>
      <c r="E373" s="337"/>
      <c r="F373" s="337"/>
      <c r="G373" s="337"/>
      <c r="H373" s="337"/>
      <c r="I373" s="337"/>
      <c r="J373" s="337"/>
      <c r="K373" s="337"/>
      <c r="L373" s="337"/>
      <c r="M373" s="337"/>
      <c r="N373" s="338"/>
      <c r="O373" s="338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</row>
    <row r="374" spans="1:25" ht="15">
      <c r="A374" s="326" t="str">
        <f t="shared" si="5"/>
        <v>,</v>
      </c>
      <c r="B374" s="337"/>
      <c r="C374" s="337"/>
      <c r="D374" s="337"/>
      <c r="E374" s="337"/>
      <c r="F374" s="337"/>
      <c r="G374" s="337"/>
      <c r="H374" s="337"/>
      <c r="I374" s="337"/>
      <c r="J374" s="337"/>
      <c r="K374" s="337"/>
      <c r="L374" s="337"/>
      <c r="M374" s="337"/>
      <c r="N374" s="338"/>
      <c r="O374" s="338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</row>
    <row r="375" spans="1:25" ht="15">
      <c r="A375" s="326" t="str">
        <f t="shared" si="5"/>
        <v>,</v>
      </c>
      <c r="B375" s="337"/>
      <c r="C375" s="337"/>
      <c r="D375" s="337"/>
      <c r="E375" s="337"/>
      <c r="F375" s="337"/>
      <c r="G375" s="337"/>
      <c r="H375" s="337"/>
      <c r="I375" s="337"/>
      <c r="J375" s="337"/>
      <c r="K375" s="337"/>
      <c r="L375" s="337"/>
      <c r="M375" s="337"/>
      <c r="N375" s="338"/>
      <c r="O375" s="338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</row>
    <row r="376" spans="1:25" ht="15">
      <c r="A376" s="326" t="str">
        <f t="shared" si="5"/>
        <v>,</v>
      </c>
      <c r="B376" s="337"/>
      <c r="C376" s="337"/>
      <c r="D376" s="337"/>
      <c r="E376" s="337"/>
      <c r="F376" s="337"/>
      <c r="G376" s="337"/>
      <c r="H376" s="337"/>
      <c r="I376" s="337"/>
      <c r="J376" s="337"/>
      <c r="K376" s="337"/>
      <c r="L376" s="337"/>
      <c r="M376" s="337"/>
      <c r="N376" s="338"/>
      <c r="O376" s="338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</row>
    <row r="377" spans="1:25" ht="15">
      <c r="A377" s="326" t="str">
        <f t="shared" si="5"/>
        <v>,</v>
      </c>
      <c r="B377" s="337"/>
      <c r="C377" s="337"/>
      <c r="D377" s="337"/>
      <c r="E377" s="337"/>
      <c r="F377" s="337"/>
      <c r="G377" s="337"/>
      <c r="H377" s="337"/>
      <c r="I377" s="337"/>
      <c r="J377" s="337"/>
      <c r="K377" s="337"/>
      <c r="L377" s="337"/>
      <c r="M377" s="337"/>
      <c r="N377" s="338"/>
      <c r="O377" s="338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</row>
    <row r="378" spans="1:25" ht="15">
      <c r="A378" s="326" t="str">
        <f t="shared" si="5"/>
        <v>,</v>
      </c>
      <c r="B378" s="337"/>
      <c r="C378" s="337"/>
      <c r="D378" s="337"/>
      <c r="E378" s="337"/>
      <c r="F378" s="337"/>
      <c r="G378" s="337"/>
      <c r="H378" s="337"/>
      <c r="I378" s="337"/>
      <c r="J378" s="337"/>
      <c r="K378" s="337"/>
      <c r="L378" s="337"/>
      <c r="M378" s="337"/>
      <c r="N378" s="338"/>
      <c r="O378" s="338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</row>
    <row r="379" spans="1:25" ht="15">
      <c r="A379" s="326" t="str">
        <f t="shared" si="5"/>
        <v>,</v>
      </c>
      <c r="B379" s="337"/>
      <c r="C379" s="337"/>
      <c r="D379" s="337"/>
      <c r="E379" s="337"/>
      <c r="F379" s="337"/>
      <c r="G379" s="337"/>
      <c r="H379" s="337"/>
      <c r="I379" s="337"/>
      <c r="J379" s="337"/>
      <c r="K379" s="337"/>
      <c r="L379" s="337"/>
      <c r="M379" s="337"/>
      <c r="N379" s="338"/>
      <c r="O379" s="338"/>
      <c r="P379" s="337"/>
      <c r="Q379" s="337"/>
      <c r="R379" s="337"/>
      <c r="S379" s="337"/>
      <c r="T379" s="337"/>
      <c r="U379" s="337"/>
      <c r="V379" s="337"/>
      <c r="W379" s="337"/>
      <c r="X379" s="337"/>
      <c r="Y379" s="337"/>
    </row>
    <row r="380" spans="1:25" ht="15">
      <c r="A380" s="326" t="str">
        <f t="shared" si="5"/>
        <v>,</v>
      </c>
      <c r="B380" s="337"/>
      <c r="C380" s="337"/>
      <c r="D380" s="337"/>
      <c r="E380" s="337"/>
      <c r="F380" s="337"/>
      <c r="G380" s="337"/>
      <c r="H380" s="337"/>
      <c r="I380" s="337"/>
      <c r="J380" s="337"/>
      <c r="K380" s="337"/>
      <c r="L380" s="337"/>
      <c r="M380" s="337"/>
      <c r="N380" s="338"/>
      <c r="O380" s="338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</row>
    <row r="381" spans="1:25" ht="15">
      <c r="A381" s="326" t="str">
        <f t="shared" si="5"/>
        <v>,</v>
      </c>
      <c r="B381" s="337"/>
      <c r="C381" s="337"/>
      <c r="D381" s="337"/>
      <c r="E381" s="337"/>
      <c r="F381" s="337"/>
      <c r="G381" s="337"/>
      <c r="H381" s="337"/>
      <c r="I381" s="337"/>
      <c r="J381" s="337"/>
      <c r="K381" s="337"/>
      <c r="L381" s="337"/>
      <c r="M381" s="337"/>
      <c r="N381" s="338"/>
      <c r="O381" s="338"/>
      <c r="P381" s="337"/>
      <c r="Q381" s="337"/>
      <c r="R381" s="337"/>
      <c r="S381" s="337"/>
      <c r="T381" s="337"/>
      <c r="U381" s="337"/>
      <c r="V381" s="337"/>
      <c r="W381" s="337"/>
      <c r="X381" s="337"/>
      <c r="Y381" s="337"/>
    </row>
    <row r="382" spans="1:25" ht="15">
      <c r="A382" s="326" t="str">
        <f t="shared" si="5"/>
        <v>,</v>
      </c>
      <c r="B382" s="337"/>
      <c r="C382" s="337"/>
      <c r="D382" s="337"/>
      <c r="E382" s="337"/>
      <c r="F382" s="337"/>
      <c r="G382" s="337"/>
      <c r="H382" s="337"/>
      <c r="I382" s="337"/>
      <c r="J382" s="337"/>
      <c r="K382" s="337"/>
      <c r="L382" s="337"/>
      <c r="M382" s="337"/>
      <c r="N382" s="338"/>
      <c r="O382" s="338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</row>
    <row r="383" spans="1:25" ht="15">
      <c r="A383" s="326" t="str">
        <f t="shared" si="5"/>
        <v>,</v>
      </c>
      <c r="B383" s="337"/>
      <c r="C383" s="337"/>
      <c r="D383" s="337"/>
      <c r="E383" s="337"/>
      <c r="F383" s="337"/>
      <c r="G383" s="337"/>
      <c r="H383" s="337"/>
      <c r="I383" s="337"/>
      <c r="J383" s="337"/>
      <c r="K383" s="337"/>
      <c r="L383" s="337"/>
      <c r="M383" s="337"/>
      <c r="N383" s="338"/>
      <c r="O383" s="338"/>
      <c r="P383" s="337"/>
      <c r="Q383" s="337"/>
      <c r="R383" s="337"/>
      <c r="S383" s="337"/>
      <c r="T383" s="337"/>
      <c r="U383" s="337"/>
      <c r="V383" s="337"/>
      <c r="W383" s="337"/>
      <c r="X383" s="337"/>
      <c r="Y383" s="337"/>
    </row>
    <row r="384" spans="1:25" ht="15">
      <c r="A384" s="326" t="str">
        <f t="shared" si="5"/>
        <v>,</v>
      </c>
      <c r="B384" s="337"/>
      <c r="C384" s="337"/>
      <c r="D384" s="337"/>
      <c r="E384" s="337"/>
      <c r="F384" s="337"/>
      <c r="G384" s="337"/>
      <c r="H384" s="337"/>
      <c r="I384" s="337"/>
      <c r="J384" s="337"/>
      <c r="K384" s="337"/>
      <c r="L384" s="337"/>
      <c r="M384" s="337"/>
      <c r="N384" s="338"/>
      <c r="O384" s="338"/>
      <c r="P384" s="337"/>
      <c r="Q384" s="337"/>
      <c r="R384" s="337"/>
      <c r="S384" s="337"/>
      <c r="T384" s="337"/>
      <c r="U384" s="337"/>
      <c r="V384" s="337"/>
      <c r="W384" s="337"/>
      <c r="X384" s="337"/>
      <c r="Y384" s="337"/>
    </row>
    <row r="385" spans="1:25" ht="15">
      <c r="A385" s="326" t="str">
        <f t="shared" si="5"/>
        <v>,</v>
      </c>
      <c r="B385" s="337"/>
      <c r="C385" s="337"/>
      <c r="D385" s="337"/>
      <c r="E385" s="337"/>
      <c r="F385" s="337"/>
      <c r="G385" s="337"/>
      <c r="H385" s="337"/>
      <c r="I385" s="337"/>
      <c r="J385" s="337"/>
      <c r="K385" s="337"/>
      <c r="L385" s="337"/>
      <c r="M385" s="337"/>
      <c r="N385" s="338"/>
      <c r="O385" s="338"/>
      <c r="P385" s="337"/>
      <c r="Q385" s="337"/>
      <c r="R385" s="337"/>
      <c r="S385" s="337"/>
      <c r="T385" s="337"/>
      <c r="U385" s="337"/>
      <c r="V385" s="337"/>
      <c r="W385" s="337"/>
      <c r="X385" s="337"/>
      <c r="Y385" s="337"/>
    </row>
    <row r="386" spans="1:25" ht="15">
      <c r="A386" s="326" t="str">
        <f t="shared" si="5"/>
        <v>,</v>
      </c>
      <c r="B386" s="337"/>
      <c r="C386" s="337"/>
      <c r="D386" s="337"/>
      <c r="E386" s="337"/>
      <c r="F386" s="337"/>
      <c r="G386" s="337"/>
      <c r="H386" s="337"/>
      <c r="I386" s="337"/>
      <c r="J386" s="337"/>
      <c r="K386" s="337"/>
      <c r="L386" s="337"/>
      <c r="M386" s="337"/>
      <c r="N386" s="338"/>
      <c r="O386" s="338"/>
      <c r="P386" s="337"/>
      <c r="Q386" s="337"/>
      <c r="R386" s="337"/>
      <c r="S386" s="337"/>
      <c r="T386" s="337"/>
      <c r="U386" s="337"/>
      <c r="V386" s="337"/>
      <c r="W386" s="337"/>
      <c r="X386" s="337"/>
      <c r="Y386" s="337"/>
    </row>
    <row r="387" spans="1:25" ht="15">
      <c r="A387" s="326" t="str">
        <f aca="true" t="shared" si="6" ref="A387:A433">CONCATENATE(E387,",",F387)</f>
        <v>,</v>
      </c>
      <c r="B387" s="337"/>
      <c r="C387" s="337"/>
      <c r="D387" s="337"/>
      <c r="E387" s="337"/>
      <c r="F387" s="337"/>
      <c r="G387" s="337"/>
      <c r="H387" s="337"/>
      <c r="I387" s="337"/>
      <c r="J387" s="337"/>
      <c r="K387" s="337"/>
      <c r="L387" s="337"/>
      <c r="M387" s="337"/>
      <c r="N387" s="338"/>
      <c r="O387" s="338"/>
      <c r="P387" s="337"/>
      <c r="Q387" s="337"/>
      <c r="R387" s="337"/>
      <c r="S387" s="337"/>
      <c r="T387" s="337"/>
      <c r="U387" s="337"/>
      <c r="V387" s="337"/>
      <c r="W387" s="337"/>
      <c r="X387" s="337"/>
      <c r="Y387" s="337"/>
    </row>
    <row r="388" spans="1:25" ht="15">
      <c r="A388" s="326" t="str">
        <f t="shared" si="6"/>
        <v>,</v>
      </c>
      <c r="B388" s="337"/>
      <c r="C388" s="337"/>
      <c r="D388" s="337"/>
      <c r="E388" s="337"/>
      <c r="F388" s="337"/>
      <c r="G388" s="337"/>
      <c r="H388" s="337"/>
      <c r="I388" s="337"/>
      <c r="J388" s="337"/>
      <c r="K388" s="337"/>
      <c r="L388" s="337"/>
      <c r="M388" s="337"/>
      <c r="N388" s="338"/>
      <c r="O388" s="338"/>
      <c r="P388" s="337"/>
      <c r="Q388" s="337"/>
      <c r="R388" s="337"/>
      <c r="S388" s="337"/>
      <c r="T388" s="337"/>
      <c r="U388" s="337"/>
      <c r="V388" s="337"/>
      <c r="W388" s="337"/>
      <c r="X388" s="337"/>
      <c r="Y388" s="337"/>
    </row>
    <row r="389" spans="1:25" ht="15">
      <c r="A389" s="326" t="str">
        <f t="shared" si="6"/>
        <v>,</v>
      </c>
      <c r="B389" s="337"/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8"/>
      <c r="O389" s="338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 ht="15">
      <c r="A390" s="326" t="str">
        <f t="shared" si="6"/>
        <v>,</v>
      </c>
      <c r="B390" s="337"/>
      <c r="C390" s="337"/>
      <c r="D390" s="337"/>
      <c r="E390" s="337"/>
      <c r="F390" s="337"/>
      <c r="G390" s="337"/>
      <c r="H390" s="337"/>
      <c r="I390" s="337"/>
      <c r="J390" s="337"/>
      <c r="K390" s="337"/>
      <c r="L390" s="337"/>
      <c r="M390" s="337"/>
      <c r="N390" s="338"/>
      <c r="O390" s="338"/>
      <c r="P390" s="337"/>
      <c r="Q390" s="337"/>
      <c r="R390" s="337"/>
      <c r="S390" s="337"/>
      <c r="T390" s="337"/>
      <c r="U390" s="337"/>
      <c r="V390" s="337"/>
      <c r="W390" s="337"/>
      <c r="X390" s="337"/>
      <c r="Y390" s="337"/>
    </row>
    <row r="391" spans="1:25" ht="15">
      <c r="A391" s="326" t="str">
        <f t="shared" si="6"/>
        <v>,</v>
      </c>
      <c r="B391" s="337"/>
      <c r="C391" s="337"/>
      <c r="D391" s="337"/>
      <c r="E391" s="337"/>
      <c r="F391" s="337"/>
      <c r="G391" s="337"/>
      <c r="H391" s="337"/>
      <c r="I391" s="337"/>
      <c r="J391" s="337"/>
      <c r="K391" s="337"/>
      <c r="L391" s="337"/>
      <c r="M391" s="337"/>
      <c r="N391" s="338"/>
      <c r="O391" s="338"/>
      <c r="P391" s="337"/>
      <c r="Q391" s="337"/>
      <c r="R391" s="337"/>
      <c r="S391" s="337"/>
      <c r="T391" s="337"/>
      <c r="U391" s="337"/>
      <c r="V391" s="337"/>
      <c r="W391" s="337"/>
      <c r="X391" s="337"/>
      <c r="Y391" s="337"/>
    </row>
    <row r="392" spans="1:25" ht="15">
      <c r="A392" s="326" t="str">
        <f t="shared" si="6"/>
        <v>,</v>
      </c>
      <c r="B392" s="337"/>
      <c r="C392" s="337"/>
      <c r="D392" s="337"/>
      <c r="E392" s="337"/>
      <c r="F392" s="337"/>
      <c r="G392" s="337"/>
      <c r="H392" s="337"/>
      <c r="I392" s="337"/>
      <c r="J392" s="337"/>
      <c r="K392" s="337"/>
      <c r="L392" s="337"/>
      <c r="M392" s="337"/>
      <c r="N392" s="338"/>
      <c r="O392" s="338"/>
      <c r="P392" s="337"/>
      <c r="Q392" s="337"/>
      <c r="R392" s="337"/>
      <c r="S392" s="337"/>
      <c r="T392" s="337"/>
      <c r="U392" s="337"/>
      <c r="V392" s="337"/>
      <c r="W392" s="337"/>
      <c r="X392" s="337"/>
      <c r="Y392" s="337"/>
    </row>
    <row r="393" spans="1:25" ht="15">
      <c r="A393" s="326" t="str">
        <f t="shared" si="6"/>
        <v>20,0116793</v>
      </c>
      <c r="B393" s="329" t="s">
        <v>742</v>
      </c>
      <c r="C393" s="329" t="s">
        <v>743</v>
      </c>
      <c r="D393" s="329">
        <v>621</v>
      </c>
      <c r="E393" s="329" t="s">
        <v>765</v>
      </c>
      <c r="F393" s="329" t="s">
        <v>1364</v>
      </c>
      <c r="G393" s="329" t="s">
        <v>347</v>
      </c>
      <c r="H393" s="329" t="s">
        <v>750</v>
      </c>
      <c r="I393" s="329"/>
      <c r="J393" s="329"/>
      <c r="K393" s="329"/>
      <c r="L393" s="329" t="s">
        <v>343</v>
      </c>
      <c r="M393" s="329" t="s">
        <v>1365</v>
      </c>
      <c r="N393" s="330">
        <v>168</v>
      </c>
      <c r="O393" s="330">
        <v>36</v>
      </c>
      <c r="P393" s="329" t="s">
        <v>771</v>
      </c>
      <c r="Q393" s="329">
        <v>14954</v>
      </c>
      <c r="R393" s="329">
        <v>89</v>
      </c>
      <c r="S393" s="331">
        <v>168</v>
      </c>
      <c r="T393" s="329"/>
      <c r="U393" s="329"/>
      <c r="V393" s="331"/>
      <c r="W393" s="331">
        <v>14954</v>
      </c>
      <c r="X393" s="331">
        <v>89</v>
      </c>
      <c r="Y393" s="331">
        <v>168</v>
      </c>
    </row>
    <row r="394" spans="1:25" ht="15">
      <c r="A394" s="326" t="str">
        <f t="shared" si="6"/>
        <v>24,0123225</v>
      </c>
      <c r="B394" s="329" t="s">
        <v>742</v>
      </c>
      <c r="C394" s="329" t="s">
        <v>743</v>
      </c>
      <c r="D394" s="329">
        <v>621</v>
      </c>
      <c r="E394" s="329" t="s">
        <v>783</v>
      </c>
      <c r="F394" s="329" t="s">
        <v>1366</v>
      </c>
      <c r="G394" s="329" t="s">
        <v>347</v>
      </c>
      <c r="H394" s="329" t="s">
        <v>776</v>
      </c>
      <c r="I394" s="329" t="s">
        <v>732</v>
      </c>
      <c r="J394" s="329"/>
      <c r="K394" s="329"/>
      <c r="L394" s="329" t="s">
        <v>343</v>
      </c>
      <c r="M394" s="329" t="s">
        <v>1367</v>
      </c>
      <c r="N394" s="330">
        <v>148</v>
      </c>
      <c r="O394" s="330">
        <v>50</v>
      </c>
      <c r="P394" s="329" t="s">
        <v>771</v>
      </c>
      <c r="Q394" s="329">
        <v>1754</v>
      </c>
      <c r="R394" s="329">
        <v>12</v>
      </c>
      <c r="S394" s="331">
        <v>146.1</v>
      </c>
      <c r="T394" s="329"/>
      <c r="U394" s="329"/>
      <c r="V394" s="331"/>
      <c r="W394" s="331">
        <v>1754</v>
      </c>
      <c r="X394" s="331">
        <v>12</v>
      </c>
      <c r="Y394" s="331">
        <v>146.1</v>
      </c>
    </row>
    <row r="395" spans="1:25" ht="15">
      <c r="A395" s="326" t="str">
        <f t="shared" si="6"/>
        <v>17,0111639</v>
      </c>
      <c r="B395" s="329" t="s">
        <v>742</v>
      </c>
      <c r="C395" s="329" t="s">
        <v>743</v>
      </c>
      <c r="D395" s="329">
        <v>621</v>
      </c>
      <c r="E395" s="329" t="s">
        <v>768</v>
      </c>
      <c r="F395" s="329" t="s">
        <v>1382</v>
      </c>
      <c r="G395" s="329" t="s">
        <v>347</v>
      </c>
      <c r="H395" s="329" t="s">
        <v>776</v>
      </c>
      <c r="I395" s="329"/>
      <c r="J395" s="329"/>
      <c r="K395" s="329"/>
      <c r="L395" s="329" t="s">
        <v>343</v>
      </c>
      <c r="M395" s="329" t="s">
        <v>1383</v>
      </c>
      <c r="N395" s="330">
        <v>156</v>
      </c>
      <c r="O395" s="330">
        <v>44</v>
      </c>
      <c r="P395" s="329" t="s">
        <v>771</v>
      </c>
      <c r="Q395" s="329">
        <v>15039</v>
      </c>
      <c r="R395" s="329">
        <v>96</v>
      </c>
      <c r="S395" s="329">
        <v>156.6</v>
      </c>
      <c r="T395" s="329"/>
      <c r="U395" s="329"/>
      <c r="V395" s="329"/>
      <c r="W395" s="329">
        <v>15039</v>
      </c>
      <c r="X395" s="329">
        <v>96</v>
      </c>
      <c r="Y395" s="329">
        <v>156.6</v>
      </c>
    </row>
    <row r="396" spans="1:25" ht="15">
      <c r="A396" s="326" t="str">
        <f t="shared" si="6"/>
        <v>87,0053375</v>
      </c>
      <c r="B396" s="329" t="s">
        <v>742</v>
      </c>
      <c r="C396" s="329" t="s">
        <v>743</v>
      </c>
      <c r="D396" s="329">
        <v>621</v>
      </c>
      <c r="E396" s="329" t="s">
        <v>835</v>
      </c>
      <c r="F396" s="329" t="s">
        <v>1390</v>
      </c>
      <c r="G396" s="329" t="s">
        <v>347</v>
      </c>
      <c r="H396" s="329" t="s">
        <v>776</v>
      </c>
      <c r="I396" s="329"/>
      <c r="J396" s="329"/>
      <c r="K396" s="329"/>
      <c r="L396" s="329" t="s">
        <v>343</v>
      </c>
      <c r="M396" s="329" t="s">
        <v>1391</v>
      </c>
      <c r="N396" s="330">
        <v>176</v>
      </c>
      <c r="O396" s="330">
        <v>30</v>
      </c>
      <c r="P396" s="329" t="s">
        <v>771</v>
      </c>
      <c r="Q396" s="329">
        <v>5636</v>
      </c>
      <c r="R396" s="329">
        <v>32</v>
      </c>
      <c r="S396" s="329">
        <v>176.1</v>
      </c>
      <c r="T396" s="329"/>
      <c r="U396" s="329"/>
      <c r="V396" s="329"/>
      <c r="W396" s="329">
        <v>5636</v>
      </c>
      <c r="X396" s="329">
        <v>32</v>
      </c>
      <c r="Y396" s="329">
        <v>176.1</v>
      </c>
    </row>
    <row r="397" spans="1:25" ht="15">
      <c r="A397" s="326" t="str">
        <f t="shared" si="6"/>
        <v>03,0012910</v>
      </c>
      <c r="B397" s="329" t="s">
        <v>742</v>
      </c>
      <c r="C397" s="329" t="s">
        <v>743</v>
      </c>
      <c r="D397" s="329">
        <v>621</v>
      </c>
      <c r="E397" s="329" t="s">
        <v>938</v>
      </c>
      <c r="F397" s="329" t="s">
        <v>1402</v>
      </c>
      <c r="G397" s="329" t="s">
        <v>347</v>
      </c>
      <c r="H397" s="329" t="s">
        <v>776</v>
      </c>
      <c r="I397" s="329"/>
      <c r="J397" s="329"/>
      <c r="K397" s="329"/>
      <c r="L397" s="329" t="s">
        <v>343</v>
      </c>
      <c r="M397" s="329" t="s">
        <v>1403</v>
      </c>
      <c r="N397" s="330">
        <v>179</v>
      </c>
      <c r="O397" s="330">
        <v>28</v>
      </c>
      <c r="P397" s="329" t="s">
        <v>771</v>
      </c>
      <c r="Q397" s="329">
        <v>2552</v>
      </c>
      <c r="R397" s="329">
        <v>15</v>
      </c>
      <c r="S397" s="329">
        <v>170.1</v>
      </c>
      <c r="T397" s="329"/>
      <c r="U397" s="329"/>
      <c r="V397" s="329"/>
      <c r="W397" s="329">
        <v>2552</v>
      </c>
      <c r="X397" s="329">
        <v>15</v>
      </c>
      <c r="Y397" s="329">
        <v>170.1</v>
      </c>
    </row>
    <row r="398" spans="1:25" ht="15">
      <c r="A398" s="326" t="str">
        <f t="shared" si="6"/>
        <v>11,0102122</v>
      </c>
      <c r="B398" s="329" t="s">
        <v>742</v>
      </c>
      <c r="C398" s="329" t="s">
        <v>743</v>
      </c>
      <c r="D398" s="329">
        <v>621</v>
      </c>
      <c r="E398" s="329" t="s">
        <v>1302</v>
      </c>
      <c r="F398" s="329" t="s">
        <v>1408</v>
      </c>
      <c r="G398" s="329" t="s">
        <v>347</v>
      </c>
      <c r="H398" s="329" t="s">
        <v>746</v>
      </c>
      <c r="I398" s="329"/>
      <c r="J398" s="329" t="s">
        <v>149</v>
      </c>
      <c r="K398" s="329"/>
      <c r="L398" s="329" t="s">
        <v>343</v>
      </c>
      <c r="M398" s="329" t="s">
        <v>1409</v>
      </c>
      <c r="N398" s="330">
        <v>162</v>
      </c>
      <c r="O398" s="330">
        <v>40</v>
      </c>
      <c r="P398" s="329" t="s">
        <v>771</v>
      </c>
      <c r="Q398" s="329">
        <v>1582</v>
      </c>
      <c r="R398" s="329">
        <v>12</v>
      </c>
      <c r="S398" s="329">
        <v>131.8</v>
      </c>
      <c r="T398" s="329"/>
      <c r="U398" s="329"/>
      <c r="V398" s="329"/>
      <c r="W398" s="329">
        <v>1582</v>
      </c>
      <c r="X398" s="329">
        <v>12</v>
      </c>
      <c r="Y398" s="329">
        <v>131.8</v>
      </c>
    </row>
    <row r="399" spans="1:25" ht="15">
      <c r="A399" s="326" t="str">
        <f t="shared" si="6"/>
        <v>92,0069900</v>
      </c>
      <c r="B399" s="329" t="s">
        <v>742</v>
      </c>
      <c r="C399" s="329" t="s">
        <v>743</v>
      </c>
      <c r="D399" s="329">
        <v>621</v>
      </c>
      <c r="E399" s="329" t="s">
        <v>989</v>
      </c>
      <c r="F399" s="329" t="s">
        <v>1414</v>
      </c>
      <c r="G399" s="329" t="s">
        <v>347</v>
      </c>
      <c r="H399" s="329" t="s">
        <v>776</v>
      </c>
      <c r="I399" s="329"/>
      <c r="J399" s="329"/>
      <c r="K399" s="329"/>
      <c r="L399" s="329" t="s">
        <v>343</v>
      </c>
      <c r="M399" s="329" t="s">
        <v>1415</v>
      </c>
      <c r="N399" s="330">
        <v>163</v>
      </c>
      <c r="O399" s="330">
        <v>39</v>
      </c>
      <c r="P399" s="329" t="s">
        <v>771</v>
      </c>
      <c r="Q399" s="329">
        <v>6032</v>
      </c>
      <c r="R399" s="329">
        <v>37</v>
      </c>
      <c r="S399" s="329">
        <v>163</v>
      </c>
      <c r="T399" s="329"/>
      <c r="U399" s="329"/>
      <c r="V399" s="329"/>
      <c r="W399" s="329">
        <v>6032</v>
      </c>
      <c r="X399" s="329">
        <v>37</v>
      </c>
      <c r="Y399" s="329">
        <v>163</v>
      </c>
    </row>
    <row r="400" spans="1:25" ht="15">
      <c r="A400" s="326" t="str">
        <f t="shared" si="6"/>
        <v>11,0102960</v>
      </c>
      <c r="B400" s="329" t="s">
        <v>742</v>
      </c>
      <c r="C400" s="329" t="s">
        <v>743</v>
      </c>
      <c r="D400" s="329">
        <v>621</v>
      </c>
      <c r="E400" s="329" t="s">
        <v>1302</v>
      </c>
      <c r="F400" s="329" t="s">
        <v>1434</v>
      </c>
      <c r="G400" s="329" t="s">
        <v>347</v>
      </c>
      <c r="H400" s="329" t="s">
        <v>750</v>
      </c>
      <c r="I400" s="329"/>
      <c r="J400" s="329"/>
      <c r="K400" s="329"/>
      <c r="L400" s="329" t="s">
        <v>343</v>
      </c>
      <c r="M400" s="329" t="s">
        <v>1435</v>
      </c>
      <c r="N400" s="330">
        <v>186</v>
      </c>
      <c r="O400" s="330">
        <v>23</v>
      </c>
      <c r="P400" s="329" t="s">
        <v>771</v>
      </c>
      <c r="Q400" s="329">
        <v>17134</v>
      </c>
      <c r="R400" s="329">
        <v>92</v>
      </c>
      <c r="S400" s="329">
        <v>186.2</v>
      </c>
      <c r="T400" s="329"/>
      <c r="U400" s="329"/>
      <c r="V400" s="329"/>
      <c r="W400" s="329">
        <v>17134</v>
      </c>
      <c r="X400" s="329">
        <v>92</v>
      </c>
      <c r="Y400" s="329">
        <v>186.2</v>
      </c>
    </row>
    <row r="401" spans="1:25" ht="15">
      <c r="A401" s="326" t="str">
        <f t="shared" si="6"/>
        <v>06,0091087</v>
      </c>
      <c r="B401" s="329" t="s">
        <v>742</v>
      </c>
      <c r="C401" s="329" t="s">
        <v>743</v>
      </c>
      <c r="D401" s="329">
        <v>621</v>
      </c>
      <c r="E401" s="329" t="s">
        <v>1039</v>
      </c>
      <c r="F401" s="329" t="s">
        <v>1436</v>
      </c>
      <c r="G401" s="329" t="s">
        <v>347</v>
      </c>
      <c r="H401" s="329" t="s">
        <v>776</v>
      </c>
      <c r="I401" s="329"/>
      <c r="J401" s="329"/>
      <c r="K401" s="329"/>
      <c r="L401" s="329" t="s">
        <v>343</v>
      </c>
      <c r="M401" s="329" t="s">
        <v>1437</v>
      </c>
      <c r="N401" s="330">
        <v>165</v>
      </c>
      <c r="O401" s="330">
        <v>38</v>
      </c>
      <c r="P401" s="329" t="s">
        <v>771</v>
      </c>
      <c r="Q401" s="329">
        <v>14088</v>
      </c>
      <c r="R401" s="329">
        <v>85</v>
      </c>
      <c r="S401" s="329">
        <v>165.7</v>
      </c>
      <c r="T401" s="329"/>
      <c r="U401" s="329"/>
      <c r="V401" s="329"/>
      <c r="W401" s="329">
        <v>14088</v>
      </c>
      <c r="X401" s="329">
        <v>85</v>
      </c>
      <c r="Y401" s="329">
        <v>165.7</v>
      </c>
    </row>
    <row r="402" spans="1:25" ht="15">
      <c r="A402" s="326" t="str">
        <f t="shared" si="6"/>
        <v>23,0121943</v>
      </c>
      <c r="B402" s="329" t="s">
        <v>742</v>
      </c>
      <c r="C402" s="329" t="s">
        <v>743</v>
      </c>
      <c r="D402" s="329">
        <v>621</v>
      </c>
      <c r="E402" s="329" t="s">
        <v>757</v>
      </c>
      <c r="F402" s="329" t="s">
        <v>1444</v>
      </c>
      <c r="G402" s="329" t="s">
        <v>347</v>
      </c>
      <c r="H402" s="329" t="s">
        <v>750</v>
      </c>
      <c r="I402" s="329"/>
      <c r="J402" s="329"/>
      <c r="K402" s="329"/>
      <c r="L402" s="329" t="s">
        <v>343</v>
      </c>
      <c r="M402" s="329" t="s">
        <v>1445</v>
      </c>
      <c r="N402" s="330">
        <v>159</v>
      </c>
      <c r="O402" s="330">
        <v>42</v>
      </c>
      <c r="P402" s="329" t="s">
        <v>771</v>
      </c>
      <c r="Q402" s="329">
        <v>8149</v>
      </c>
      <c r="R402" s="329">
        <v>51</v>
      </c>
      <c r="S402" s="329">
        <v>159.7</v>
      </c>
      <c r="T402" s="329"/>
      <c r="U402" s="329"/>
      <c r="V402" s="329"/>
      <c r="W402" s="329">
        <v>8149</v>
      </c>
      <c r="X402" s="329">
        <v>51</v>
      </c>
      <c r="Y402" s="329">
        <v>159.7</v>
      </c>
    </row>
    <row r="403" spans="1:25" ht="15">
      <c r="A403" s="326" t="str">
        <f t="shared" si="6"/>
        <v>23,0122085</v>
      </c>
      <c r="B403" s="329" t="s">
        <v>742</v>
      </c>
      <c r="C403" s="329" t="s">
        <v>743</v>
      </c>
      <c r="D403" s="329">
        <v>621</v>
      </c>
      <c r="E403" s="329" t="s">
        <v>757</v>
      </c>
      <c r="F403" s="329" t="s">
        <v>1513</v>
      </c>
      <c r="G403" s="329" t="s">
        <v>347</v>
      </c>
      <c r="H403" s="329" t="s">
        <v>750</v>
      </c>
      <c r="I403" s="329"/>
      <c r="J403" s="329" t="s">
        <v>1514</v>
      </c>
      <c r="K403" s="329"/>
      <c r="L403" s="329" t="s">
        <v>343</v>
      </c>
      <c r="M403" s="329" t="s">
        <v>1515</v>
      </c>
      <c r="N403" s="330">
        <v>194</v>
      </c>
      <c r="O403" s="330">
        <v>18</v>
      </c>
      <c r="P403" s="329" t="s">
        <v>771</v>
      </c>
      <c r="Q403" s="329"/>
      <c r="R403" s="329"/>
      <c r="S403" s="329"/>
      <c r="T403" s="329"/>
      <c r="U403" s="329"/>
      <c r="V403" s="329"/>
      <c r="W403" s="329"/>
      <c r="X403" s="329"/>
      <c r="Y403" s="329"/>
    </row>
    <row r="404" spans="1:25" ht="15">
      <c r="A404" s="326" t="str">
        <f t="shared" si="6"/>
        <v>24,0123226</v>
      </c>
      <c r="B404" s="329" t="s">
        <v>742</v>
      </c>
      <c r="C404" s="329" t="s">
        <v>743</v>
      </c>
      <c r="D404" s="329">
        <v>621</v>
      </c>
      <c r="E404" s="329" t="s">
        <v>783</v>
      </c>
      <c r="F404" s="329" t="s">
        <v>1468</v>
      </c>
      <c r="G404" s="329" t="s">
        <v>347</v>
      </c>
      <c r="H404" s="329" t="s">
        <v>750</v>
      </c>
      <c r="I404" s="329" t="s">
        <v>732</v>
      </c>
      <c r="J404" s="329"/>
      <c r="K404" s="329"/>
      <c r="L404" s="329" t="s">
        <v>343</v>
      </c>
      <c r="M404" s="329" t="s">
        <v>1469</v>
      </c>
      <c r="N404" s="330">
        <v>137</v>
      </c>
      <c r="O404" s="330">
        <v>58</v>
      </c>
      <c r="P404" s="329" t="s">
        <v>771</v>
      </c>
      <c r="Q404" s="329">
        <v>1656</v>
      </c>
      <c r="R404" s="329">
        <v>13</v>
      </c>
      <c r="S404" s="329">
        <v>127.3</v>
      </c>
      <c r="T404" s="329"/>
      <c r="U404" s="329"/>
      <c r="V404" s="329"/>
      <c r="W404" s="329">
        <v>1656</v>
      </c>
      <c r="X404" s="329">
        <v>13</v>
      </c>
      <c r="Y404" s="329">
        <v>127.3</v>
      </c>
    </row>
    <row r="405" spans="1:25" ht="15">
      <c r="A405" s="326" t="str">
        <f t="shared" si="6"/>
        <v>22,0120351</v>
      </c>
      <c r="B405" s="329" t="s">
        <v>742</v>
      </c>
      <c r="C405" s="329" t="s">
        <v>743</v>
      </c>
      <c r="D405" s="329">
        <v>621</v>
      </c>
      <c r="E405" s="329" t="s">
        <v>761</v>
      </c>
      <c r="F405" s="329" t="s">
        <v>1470</v>
      </c>
      <c r="G405" s="329" t="s">
        <v>347</v>
      </c>
      <c r="H405" s="329" t="s">
        <v>750</v>
      </c>
      <c r="I405" s="329"/>
      <c r="J405" s="329"/>
      <c r="K405" s="329"/>
      <c r="L405" s="329" t="s">
        <v>343</v>
      </c>
      <c r="M405" s="329" t="s">
        <v>1471</v>
      </c>
      <c r="N405" s="330">
        <v>164</v>
      </c>
      <c r="O405" s="330">
        <v>39</v>
      </c>
      <c r="P405" s="329" t="s">
        <v>771</v>
      </c>
      <c r="Q405" s="329">
        <v>14974</v>
      </c>
      <c r="R405" s="329">
        <v>91</v>
      </c>
      <c r="S405" s="329">
        <v>164.5</v>
      </c>
      <c r="T405" s="329"/>
      <c r="U405" s="329"/>
      <c r="V405" s="329"/>
      <c r="W405" s="329">
        <v>14974</v>
      </c>
      <c r="X405" s="329">
        <v>91</v>
      </c>
      <c r="Y405" s="329">
        <v>164.5</v>
      </c>
    </row>
    <row r="406" spans="1:25" ht="15">
      <c r="A406" s="326" t="str">
        <f t="shared" si="6"/>
        <v>22,0120084</v>
      </c>
      <c r="B406" s="329" t="s">
        <v>742</v>
      </c>
      <c r="C406" s="329" t="s">
        <v>743</v>
      </c>
      <c r="D406" s="329">
        <v>621</v>
      </c>
      <c r="E406" s="329" t="s">
        <v>761</v>
      </c>
      <c r="F406" s="329" t="s">
        <v>1478</v>
      </c>
      <c r="G406" s="329" t="s">
        <v>347</v>
      </c>
      <c r="H406" s="329" t="s">
        <v>750</v>
      </c>
      <c r="I406" s="329"/>
      <c r="J406" s="329"/>
      <c r="K406" s="329"/>
      <c r="L406" s="329" t="s">
        <v>343</v>
      </c>
      <c r="M406" s="329" t="s">
        <v>1479</v>
      </c>
      <c r="N406" s="330">
        <v>173</v>
      </c>
      <c r="O406" s="330">
        <v>32</v>
      </c>
      <c r="P406" s="329" t="s">
        <v>771</v>
      </c>
      <c r="Q406" s="329">
        <v>12870</v>
      </c>
      <c r="R406" s="329">
        <v>74</v>
      </c>
      <c r="S406" s="329">
        <v>173.9</v>
      </c>
      <c r="T406" s="329"/>
      <c r="U406" s="329"/>
      <c r="V406" s="329"/>
      <c r="W406" s="329">
        <v>12870</v>
      </c>
      <c r="X406" s="329">
        <v>74</v>
      </c>
      <c r="Y406" s="329">
        <v>173.9</v>
      </c>
    </row>
    <row r="407" spans="1:25" ht="15">
      <c r="A407" s="326" t="str">
        <f t="shared" si="6"/>
        <v>14,0106436</v>
      </c>
      <c r="B407" s="329" t="s">
        <v>742</v>
      </c>
      <c r="C407" s="329" t="s">
        <v>743</v>
      </c>
      <c r="D407" s="329">
        <v>621</v>
      </c>
      <c r="E407" s="329" t="s">
        <v>743</v>
      </c>
      <c r="F407" s="329" t="s">
        <v>1493</v>
      </c>
      <c r="G407" s="329" t="s">
        <v>347</v>
      </c>
      <c r="H407" s="329" t="s">
        <v>776</v>
      </c>
      <c r="I407" s="329"/>
      <c r="J407" s="329"/>
      <c r="K407" s="329"/>
      <c r="L407" s="329" t="s">
        <v>343</v>
      </c>
      <c r="M407" s="329" t="s">
        <v>1494</v>
      </c>
      <c r="N407" s="330">
        <v>172</v>
      </c>
      <c r="O407" s="330">
        <v>33</v>
      </c>
      <c r="P407" s="329" t="s">
        <v>771</v>
      </c>
      <c r="Q407" s="329">
        <v>1239</v>
      </c>
      <c r="R407" s="329">
        <v>9</v>
      </c>
      <c r="S407" s="329">
        <v>137.6</v>
      </c>
      <c r="T407" s="329"/>
      <c r="U407" s="329"/>
      <c r="V407" s="329"/>
      <c r="W407" s="329">
        <v>1239</v>
      </c>
      <c r="X407" s="329">
        <v>9</v>
      </c>
      <c r="Y407" s="329">
        <v>137.6</v>
      </c>
    </row>
    <row r="408" ht="15">
      <c r="A408" s="326" t="str">
        <f t="shared" si="6"/>
        <v>,</v>
      </c>
    </row>
    <row r="409" ht="15">
      <c r="A409" s="326" t="str">
        <f t="shared" si="6"/>
        <v>,</v>
      </c>
    </row>
    <row r="410" ht="15">
      <c r="A410" s="326" t="str">
        <f t="shared" si="6"/>
        <v>,</v>
      </c>
    </row>
    <row r="411" ht="15">
      <c r="A411" s="326" t="str">
        <f t="shared" si="6"/>
        <v>,</v>
      </c>
    </row>
    <row r="412" ht="15">
      <c r="A412" s="326" t="str">
        <f t="shared" si="6"/>
        <v>,</v>
      </c>
    </row>
    <row r="413" ht="15">
      <c r="A413" s="326" t="str">
        <f t="shared" si="6"/>
        <v>,</v>
      </c>
    </row>
    <row r="414" ht="15">
      <c r="A414" s="326" t="str">
        <f t="shared" si="6"/>
        <v>,</v>
      </c>
    </row>
    <row r="415" ht="15">
      <c r="A415" s="326" t="str">
        <f t="shared" si="6"/>
        <v>,</v>
      </c>
    </row>
    <row r="416" ht="15">
      <c r="A416" s="326" t="str">
        <f t="shared" si="6"/>
        <v>,</v>
      </c>
    </row>
    <row r="417" ht="15">
      <c r="A417" s="326" t="str">
        <f t="shared" si="6"/>
        <v>,</v>
      </c>
    </row>
    <row r="418" ht="15">
      <c r="A418" s="326" t="str">
        <f t="shared" si="6"/>
        <v>,</v>
      </c>
    </row>
    <row r="419" ht="15">
      <c r="A419" s="326" t="str">
        <f t="shared" si="6"/>
        <v>,</v>
      </c>
    </row>
    <row r="420" ht="15">
      <c r="A420" s="326" t="str">
        <f t="shared" si="6"/>
        <v>,</v>
      </c>
    </row>
    <row r="421" ht="15">
      <c r="A421" s="326" t="str">
        <f t="shared" si="6"/>
        <v>,</v>
      </c>
    </row>
    <row r="422" ht="15">
      <c r="A422" s="326" t="str">
        <f t="shared" si="6"/>
        <v>,</v>
      </c>
    </row>
    <row r="423" ht="15">
      <c r="A423" s="326" t="str">
        <f t="shared" si="6"/>
        <v>,</v>
      </c>
    </row>
    <row r="424" ht="15">
      <c r="A424" s="326" t="str">
        <f t="shared" si="6"/>
        <v>,</v>
      </c>
    </row>
    <row r="425" ht="15">
      <c r="A425" s="326" t="str">
        <f t="shared" si="6"/>
        <v>,</v>
      </c>
    </row>
    <row r="426" ht="15">
      <c r="A426" s="326" t="str">
        <f t="shared" si="6"/>
        <v>,</v>
      </c>
    </row>
    <row r="427" ht="15">
      <c r="A427" s="326" t="str">
        <f t="shared" si="6"/>
        <v>,</v>
      </c>
    </row>
    <row r="428" ht="15">
      <c r="A428" s="326" t="str">
        <f t="shared" si="6"/>
        <v>,</v>
      </c>
    </row>
    <row r="429" ht="15">
      <c r="A429" s="326" t="str">
        <f t="shared" si="6"/>
        <v>,</v>
      </c>
    </row>
    <row r="430" ht="15">
      <c r="A430" s="326" t="str">
        <f t="shared" si="6"/>
        <v>,</v>
      </c>
    </row>
    <row r="431" ht="15">
      <c r="A431" s="326" t="str">
        <f t="shared" si="6"/>
        <v>,</v>
      </c>
    </row>
    <row r="432" ht="15">
      <c r="A432" s="326" t="str">
        <f t="shared" si="6"/>
        <v>,</v>
      </c>
    </row>
    <row r="433" ht="15">
      <c r="A433" s="326" t="str">
        <f t="shared" si="6"/>
        <v>,</v>
      </c>
    </row>
  </sheetData>
  <sheetProtection selectLockedCells="1" selectUnlockedCells="1"/>
  <mergeCells count="4">
    <mergeCell ref="E2:F2"/>
    <mergeCell ref="Q2:S2"/>
    <mergeCell ref="T2:V2"/>
    <mergeCell ref="W2:Y2"/>
  </mergeCells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2024-04-22T17:21:03Z</dcterms:modified>
  <cp:category/>
  <cp:version/>
  <cp:contentType/>
  <cp:contentStatus/>
  <cp:revision>106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1154972896</vt:i4>
  </property>
  <property fmtid="{D5CDD505-2E9C-101B-9397-08002B2CF9AE}" pid="3" name="_AuthorEmail">
    <vt:lpwstr>bernard-levesque@orange.fr</vt:lpwstr>
  </property>
  <property fmtid="{D5CDD505-2E9C-101B-9397-08002B2CF9AE}" pid="4" name="_AuthorEmailDisplayName">
    <vt:lpwstr>Bernard Levesque</vt:lpwstr>
  </property>
  <property fmtid="{D5CDD505-2E9C-101B-9397-08002B2CF9AE}" pid="5" name="_EmailSubject">
    <vt:lpwstr>BAD BOYS: Suivi résultats</vt:lpwstr>
  </property>
  <property fmtid="{D5CDD505-2E9C-101B-9397-08002B2CF9AE}" pid="6" name="_PreviousAdHocReviewCycleID">
    <vt:i4>-1112767612</vt:i4>
  </property>
</Properties>
</file>